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Inwestycyjny'!$A$1:$V$74</definedName>
  </definedNames>
  <calcPr fullCalcOnLoad="1"/>
</workbook>
</file>

<file path=xl/sharedStrings.xml><?xml version="1.0" encoding="utf-8"?>
<sst xmlns="http://schemas.openxmlformats.org/spreadsheetml/2006/main" count="182" uniqueCount="108">
  <si>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</si>
  <si>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</si>
  <si>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</si>
  <si>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</si>
  <si>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</si>
  <si>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</si>
  <si>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</si>
  <si>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</si>
  <si>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</si>
  <si>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</si>
  <si>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</si>
  <si>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</si>
  <si>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</si>
  <si>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Bezpieczeństwo publiczne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</si>
  <si>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</si>
  <si>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</si>
  <si>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</si>
  <si>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</si>
  <si>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</si>
  <si>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</si>
  <si>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VII</t>
  </si>
  <si>
    <t>Dziedzictwo kulturowe</t>
  </si>
  <si>
    <t>Wdrożenie informatycznego systemu zarządzania oświatą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</si>
  <si>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</si>
  <si>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</si>
  <si>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</si>
  <si>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</si>
  <si>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</si>
  <si>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</si>
  <si>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</si>
  <si>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</si>
  <si>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</si>
  <si>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</si>
  <si>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</si>
  <si>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</si>
  <si>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</si>
  <si>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</si>
  <si>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</si>
  <si>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</si>
  <si>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</si>
  <si>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</si>
  <si>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</si>
  <si>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</si>
  <si>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</si>
  <si>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</si>
  <si>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</si>
  <si>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</si>
  <si>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</si>
  <si>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</si>
  <si>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</si>
  <si>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</si>
  <si>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</si>
  <si>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</si>
  <si>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</si>
  <si>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>10.</t>
  </si>
  <si>
    <t xml:space="preserve">Termomodernizacja budynków mieszkalnych </t>
  </si>
  <si>
    <t>Termomodernizacja Gimnazja Nr 1,3 oraz Zespół Szkół Nr 1 z OS</t>
  </si>
  <si>
    <t xml:space="preserve">Oznaczenia :  *  żródła finansowania zewnętrznego </t>
  </si>
  <si>
    <t>Termomodernizacja budynku żłobka</t>
  </si>
  <si>
    <t>Zarząd Nier.Miejskich</t>
  </si>
  <si>
    <t>Miejska Bib.Publiczna</t>
  </si>
  <si>
    <t>Brzeskie Centrum Kultury</t>
  </si>
  <si>
    <t>MOSIR ,UM Brzeg</t>
  </si>
  <si>
    <t>Termomodernizacja budynków przedszkoli nr 1,2,3,4,5,6,7,10,11</t>
  </si>
  <si>
    <t>Termomodernizacja budynków szkół podstawowych nr 1,3,5, Zespół Szkół nr 2 z OI</t>
  </si>
  <si>
    <t>Nakłady poniesione do 31.12.2006 r. (w tyś. zł)</t>
  </si>
  <si>
    <t>Budowa ulicy Piwowarskiej w Brzegu</t>
  </si>
  <si>
    <t>Przebudowa dróg gminnych w obrębie osiedla mieszkaniowego Westerplatte w Brzegu</t>
  </si>
  <si>
    <t xml:space="preserve">Budowa drogi dojazdowej do kompleksu przemysłowo-usługowego przy ul. Starobrzeskiej w Brzegu </t>
  </si>
  <si>
    <t xml:space="preserve">Budowa łącznika ulic Łokietka-Trzech Kotwic w Brzegu </t>
  </si>
  <si>
    <t>Budowa chodnika ulicy Sportowej i Kusocińskiego wraz z oświetleniem i przebudową ogrodzenia Stadionu Miejskiegow Brzegu</t>
  </si>
  <si>
    <t>Modernizacja miejskiego oświetlenia ulicznego w Brzegu</t>
  </si>
  <si>
    <t xml:space="preserve">Termomodernizacja budynku Urzędu Miasta </t>
  </si>
  <si>
    <t xml:space="preserve">Rewitalizacja budynku przy ul. Długiej 34 w Brzegu </t>
  </si>
  <si>
    <t xml:space="preserve">Budowa hali sportowej przy PSP Nr 5 w Brzegu </t>
  </si>
  <si>
    <t>Rewitalizacja Parku Wolności w Brzegu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</si>
  <si>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</si>
  <si>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</si>
  <si>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</si>
  <si>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</si>
  <si>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</si>
  <si>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</si>
  <si>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</si>
  <si>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</si>
  <si>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Przebudowa Amfiteatru Miejskiego w Brzegu  * 2</t>
  </si>
  <si>
    <t xml:space="preserve">2. Zadanie realizowane w ramach działania 5.3-Rozwój  kultury oraz ochrona dziedzictwa kulturowego  , nabór wniosków : wrzesień 2009 </t>
  </si>
  <si>
    <t>3. Zadanie  realizowane w ramach poddziałania 1.4.2 -Usługi turystyczne  i rekreacyjno sportowe  świadczone przez sektor publiczny ;  nabór wniosków  maj 2008 r/</t>
  </si>
  <si>
    <t xml:space="preserve">4. Zadanie realizowane  w ramach działania 2.1- Infrastruktura  dla wykorzystania  narzędzi ICT ; nabór wniosków : październik 2009 </t>
  </si>
  <si>
    <t>5. Zadanie realizowane w formule projektu partnerskiego z Opolską Regionalną Organizacją Turystyczną , nabór wniosków  : maj 2008 r.</t>
  </si>
  <si>
    <t>Rewitalizacja Ratusza Miejskiego w Brzegu  * 6</t>
  </si>
  <si>
    <t xml:space="preserve">6. Zadanie realizowane w ramach działania 5.3 -Rozwój kultury oraz ochrona dziedzictwa kulturowego  ; nabór wniosków :wrzesień 2008 </t>
  </si>
  <si>
    <t xml:space="preserve">Remont i modernizacja budynków przy ul.6-go Lutego w Brzegu  z przeznaczeniem na lokale socjalne* 7 </t>
  </si>
  <si>
    <t xml:space="preserve">7. Zadanie realizowane  w ramach dofinansowania  ze środków  Funduszu Dopłat  na tworzenie lokali socjalnych </t>
  </si>
  <si>
    <t xml:space="preserve">Budowa systemu monitoringu miejskiego w Brzegu - etap II  </t>
  </si>
  <si>
    <t xml:space="preserve">Modernizacja hali sportowej przy ul.Oławskiej w Brzegu </t>
  </si>
  <si>
    <t>Wyburzenia zdegradownych budynków w Brzegu  (realizacja od roku 2014)</t>
  </si>
  <si>
    <t>Realizacja w latach kolejnych</t>
  </si>
  <si>
    <t xml:space="preserve"> Planowane nakłady  do 31.12.2007 r. (w tyś. zł)</t>
  </si>
  <si>
    <t>Budowa turystycznej przystani wodnej na rzece Odrze wraz z infrastrukturą w Brzegu</t>
  </si>
  <si>
    <t>Budowa ulic "Osiedla Południowego"-ulic Kani,Dłuskiego,Tetmajera,Orzeszkowej w Brzegu</t>
  </si>
  <si>
    <t>Rozbudowa Krytej Pływalni w Brzegu</t>
  </si>
  <si>
    <t>PW i K Brzeg                      Urząd Miasta Brzeg</t>
  </si>
  <si>
    <t xml:space="preserve"> * Aport pieniężny dla PW i K w Brzegu w latach 2008 -2009 w związku z realizacją I etapu prac dot. budowy sieci  wodociągowej, </t>
  </si>
  <si>
    <t>JAR-  dotacja z budżetu państwa.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</si>
  <si>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</si>
  <si>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 xml:space="preserve">Uzbrojenie terenów pod budownictwo mieszkaniowew Brzegu * </t>
  </si>
  <si>
    <t>Regionalne Centrum Sportowo-Rekreacyjne  w Brzegu - przebudowa boisk z zapleczem * 3</t>
  </si>
  <si>
    <t>Przebudowa nawierzchni jezdni i chodników ul.Broniewskiego w Brzegu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</si>
</sst>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8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9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0" fontId="9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0" fontId="8" fillId="0" borderId="34" xfId="0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2" xfId="0" applyBorder="1" applyAlignment="1">
      <alignment/>
    </xf>
    <xf numFmtId="3" fontId="8" fillId="0" borderId="22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3" fontId="8" fillId="0" borderId="3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47" xfId="0" applyFont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wrapText="1" shrinkToFit="1"/>
    </xf>
    <xf numFmtId="0" fontId="8" fillId="0" borderId="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0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10" fillId="0" borderId="53" xfId="0" applyFont="1" applyBorder="1" applyAlignment="1">
      <alignment/>
    </xf>
    <xf numFmtId="0" fontId="0" fillId="0" borderId="53" xfId="0" applyBorder="1" applyAlignment="1">
      <alignment/>
    </xf>
    <xf numFmtId="0" fontId="13" fillId="0" borderId="53" xfId="0" applyFont="1" applyBorder="1" applyAlignment="1">
      <alignment/>
    </xf>
    <xf numFmtId="0" fontId="4" fillId="0" borderId="53" xfId="0" applyFont="1" applyBorder="1" applyAlignment="1">
      <alignment/>
    </xf>
    <xf numFmtId="3" fontId="4" fillId="0" borderId="53" xfId="0" applyNumberFormat="1" applyFont="1" applyBorder="1" applyAlignment="1">
      <alignment/>
    </xf>
    <xf numFmtId="0" fontId="4" fillId="0" borderId="54" xfId="0" applyFont="1" applyBorder="1" applyAlignment="1">
      <alignment/>
    </xf>
    <xf numFmtId="0" fontId="8" fillId="0" borderId="55" xfId="0" applyFont="1" applyBorder="1" applyAlignment="1">
      <alignment wrapText="1"/>
    </xf>
    <xf numFmtId="3" fontId="8" fillId="0" borderId="56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 horizontal="right"/>
    </xf>
    <xf numFmtId="3" fontId="8" fillId="0" borderId="56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0" fontId="8" fillId="0" borderId="8" xfId="0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41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49" fontId="17" fillId="0" borderId="60" xfId="0" applyNumberFormat="1" applyFont="1" applyBorder="1" applyAlignment="1">
      <alignment horizontal="center" wrapText="1"/>
    </xf>
    <xf numFmtId="49" fontId="17" fillId="0" borderId="50" xfId="0" applyNumberFormat="1" applyFont="1" applyBorder="1" applyAlignment="1">
      <alignment horizontal="center" wrapText="1"/>
    </xf>
    <xf numFmtId="49" fontId="17" fillId="0" borderId="61" xfId="0" applyNumberFormat="1" applyFont="1" applyBorder="1" applyAlignment="1">
      <alignment horizontal="center" wrapText="1"/>
    </xf>
    <xf numFmtId="0" fontId="7" fillId="0" borderId="62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63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64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67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="75" zoomScaleNormal="75" zoomScaleSheetLayoutView="50" workbookViewId="0" topLeftCell="A1">
      <selection activeCell="W14" sqref="W14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206" t="s">
        <v>0</v>
      </c>
      <c r="B1" s="207"/>
      <c r="C1" s="207"/>
      <c r="D1" s="204" t="s">
        <v>34</v>
      </c>
      <c r="E1" s="204" t="s">
        <v>1</v>
      </c>
      <c r="F1" s="204" t="s">
        <v>23</v>
      </c>
      <c r="G1" s="217" t="s">
        <v>30</v>
      </c>
      <c r="H1" s="218"/>
      <c r="I1" s="219"/>
      <c r="J1" s="199" t="s">
        <v>65</v>
      </c>
      <c r="K1" s="199" t="s">
        <v>97</v>
      </c>
      <c r="L1" s="196" t="s">
        <v>49</v>
      </c>
      <c r="M1" s="196"/>
      <c r="N1" s="196"/>
      <c r="O1" s="196"/>
      <c r="P1" s="196"/>
      <c r="Q1" s="196"/>
      <c r="R1" s="196"/>
      <c r="S1" s="202"/>
      <c r="T1" s="202"/>
      <c r="U1" s="191" t="s">
        <v>96</v>
      </c>
      <c r="V1" s="197" t="s">
        <v>29</v>
      </c>
      <c r="W1" s="1"/>
      <c r="X1" s="1"/>
      <c r="Y1" s="1"/>
      <c r="Z1" s="1"/>
      <c r="AA1" s="1"/>
      <c r="AB1" s="1"/>
    </row>
    <row r="2" spans="1:28" ht="25.5" customHeight="1">
      <c r="A2" s="208"/>
      <c r="B2" s="209"/>
      <c r="C2" s="210"/>
      <c r="D2" s="204"/>
      <c r="E2" s="204"/>
      <c r="F2" s="204"/>
      <c r="G2" s="220"/>
      <c r="H2" s="221"/>
      <c r="I2" s="216"/>
      <c r="J2" s="199"/>
      <c r="K2" s="199"/>
      <c r="L2" s="201">
        <v>2008</v>
      </c>
      <c r="M2" s="196"/>
      <c r="N2" s="196"/>
      <c r="O2" s="201">
        <v>2009</v>
      </c>
      <c r="P2" s="196"/>
      <c r="Q2" s="203"/>
      <c r="R2" s="201">
        <v>2010</v>
      </c>
      <c r="S2" s="196"/>
      <c r="T2" s="196"/>
      <c r="U2" s="192"/>
      <c r="V2" s="197"/>
      <c r="W2" s="1"/>
      <c r="X2" s="1"/>
      <c r="Y2" s="1"/>
      <c r="Z2" s="1"/>
      <c r="AA2" s="1"/>
      <c r="AB2" s="1"/>
    </row>
    <row r="3" spans="1:28" ht="25.5" customHeight="1">
      <c r="A3" s="208"/>
      <c r="B3" s="209"/>
      <c r="C3" s="210"/>
      <c r="D3" s="204"/>
      <c r="E3" s="204"/>
      <c r="F3" s="204"/>
      <c r="G3" s="213" t="s">
        <v>35</v>
      </c>
      <c r="H3" s="215" t="s">
        <v>8</v>
      </c>
      <c r="I3" s="216"/>
      <c r="J3" s="199"/>
      <c r="K3" s="199"/>
      <c r="L3" s="194" t="s">
        <v>36</v>
      </c>
      <c r="M3" s="196" t="s">
        <v>8</v>
      </c>
      <c r="N3" s="196"/>
      <c r="O3" s="194" t="s">
        <v>36</v>
      </c>
      <c r="P3" s="196" t="s">
        <v>8</v>
      </c>
      <c r="Q3" s="196"/>
      <c r="R3" s="194" t="s">
        <v>36</v>
      </c>
      <c r="S3" s="196" t="s">
        <v>8</v>
      </c>
      <c r="T3" s="196"/>
      <c r="U3" s="192"/>
      <c r="V3" s="197"/>
      <c r="W3" s="1"/>
      <c r="X3" s="1"/>
      <c r="Y3" s="1"/>
      <c r="Z3" s="1"/>
      <c r="AA3" s="1"/>
      <c r="AB3" s="1"/>
    </row>
    <row r="4" spans="1:22" ht="16.5" thickBot="1">
      <c r="A4" s="208"/>
      <c r="B4" s="210"/>
      <c r="C4" s="210"/>
      <c r="D4" s="205"/>
      <c r="E4" s="205"/>
      <c r="F4" s="205"/>
      <c r="G4" s="214"/>
      <c r="H4" s="53" t="s">
        <v>28</v>
      </c>
      <c r="I4" s="21" t="s">
        <v>33</v>
      </c>
      <c r="J4" s="200"/>
      <c r="K4" s="200"/>
      <c r="L4" s="195"/>
      <c r="M4" s="41" t="s">
        <v>28</v>
      </c>
      <c r="N4" s="21" t="s">
        <v>33</v>
      </c>
      <c r="O4" s="195"/>
      <c r="P4" s="41" t="s">
        <v>28</v>
      </c>
      <c r="Q4" s="21" t="s">
        <v>33</v>
      </c>
      <c r="R4" s="195"/>
      <c r="S4" s="41" t="s">
        <v>28</v>
      </c>
      <c r="T4" s="21" t="s">
        <v>33</v>
      </c>
      <c r="U4" s="193"/>
      <c r="V4" s="198"/>
    </row>
    <row r="5" spans="1:22" ht="37.5" customHeight="1" thickBot="1" thickTop="1">
      <c r="A5" s="29" t="s">
        <v>4</v>
      </c>
      <c r="B5" s="29"/>
      <c r="C5" s="30"/>
      <c r="D5" s="31" t="s">
        <v>5</v>
      </c>
      <c r="E5" s="26"/>
      <c r="F5" s="26"/>
      <c r="G5" s="47"/>
      <c r="H5" s="60"/>
      <c r="I5" s="55"/>
      <c r="J5" s="27"/>
      <c r="K5" s="66"/>
      <c r="L5" s="47"/>
      <c r="M5" s="42"/>
      <c r="N5" s="28"/>
      <c r="O5" s="47"/>
      <c r="P5" s="42"/>
      <c r="Q5" s="28"/>
      <c r="R5" s="47"/>
      <c r="S5" s="42"/>
      <c r="T5" s="28"/>
      <c r="U5" s="147"/>
      <c r="V5" s="139"/>
    </row>
    <row r="6" spans="1:22" ht="23.25" customHeight="1" thickTop="1">
      <c r="A6" s="5"/>
      <c r="B6" s="3" t="s">
        <v>2</v>
      </c>
      <c r="C6" s="12"/>
      <c r="D6" s="134" t="s">
        <v>66</v>
      </c>
      <c r="E6" s="80">
        <v>600</v>
      </c>
      <c r="F6" s="80">
        <v>60016</v>
      </c>
      <c r="G6" s="81">
        <v>1150</v>
      </c>
      <c r="H6" s="82">
        <v>1150</v>
      </c>
      <c r="I6" s="65">
        <v>0</v>
      </c>
      <c r="J6" s="101">
        <v>0</v>
      </c>
      <c r="K6" s="102">
        <v>0</v>
      </c>
      <c r="L6" s="81">
        <f>SUM(M6:N6)</f>
        <v>0</v>
      </c>
      <c r="M6" s="85">
        <v>0</v>
      </c>
      <c r="N6" s="86">
        <v>0</v>
      </c>
      <c r="O6" s="81">
        <v>450</v>
      </c>
      <c r="P6" s="85">
        <v>450</v>
      </c>
      <c r="Q6" s="86">
        <v>0</v>
      </c>
      <c r="R6" s="48">
        <v>500</v>
      </c>
      <c r="S6" s="43">
        <v>500</v>
      </c>
      <c r="T6" s="10">
        <v>0</v>
      </c>
      <c r="U6" s="148">
        <v>200</v>
      </c>
      <c r="V6" s="140" t="s">
        <v>3</v>
      </c>
    </row>
    <row r="7" spans="1:22" ht="52.5" customHeight="1">
      <c r="A7" s="5"/>
      <c r="B7" s="3" t="s">
        <v>14</v>
      </c>
      <c r="C7" s="12"/>
      <c r="D7" s="134" t="s">
        <v>67</v>
      </c>
      <c r="E7" s="80">
        <v>600</v>
      </c>
      <c r="F7" s="80">
        <v>60016</v>
      </c>
      <c r="G7" s="81">
        <v>3800</v>
      </c>
      <c r="H7" s="82">
        <v>3800</v>
      </c>
      <c r="I7" s="65">
        <f>SUM(N7,Q7)</f>
        <v>0</v>
      </c>
      <c r="J7" s="101">
        <v>0</v>
      </c>
      <c r="K7" s="102">
        <v>0</v>
      </c>
      <c r="L7" s="81">
        <v>650</v>
      </c>
      <c r="M7" s="85">
        <v>650</v>
      </c>
      <c r="N7" s="86">
        <v>0</v>
      </c>
      <c r="O7" s="87">
        <v>375</v>
      </c>
      <c r="P7" s="88">
        <v>375</v>
      </c>
      <c r="Q7" s="89">
        <v>0</v>
      </c>
      <c r="R7" s="49">
        <v>375</v>
      </c>
      <c r="S7" s="44">
        <v>375</v>
      </c>
      <c r="T7" s="9">
        <v>0</v>
      </c>
      <c r="U7" s="149">
        <v>2400</v>
      </c>
      <c r="V7" s="141" t="s">
        <v>3</v>
      </c>
    </row>
    <row r="8" spans="1:22" ht="187.5" customHeight="1">
      <c r="A8" s="5"/>
      <c r="B8" s="3" t="s">
        <v>15</v>
      </c>
      <c r="C8" s="12"/>
      <c r="D8" s="134" t="s">
        <v>82</v>
      </c>
      <c r="E8" s="80">
        <v>600</v>
      </c>
      <c r="F8" s="80">
        <v>60016</v>
      </c>
      <c r="G8" s="81">
        <v>6700</v>
      </c>
      <c r="H8" s="82">
        <v>4315</v>
      </c>
      <c r="I8" s="65">
        <v>2385</v>
      </c>
      <c r="J8" s="83">
        <v>0</v>
      </c>
      <c r="K8" s="84">
        <v>1115</v>
      </c>
      <c r="L8" s="81">
        <f>SUM(M8:N8)</f>
        <v>2171</v>
      </c>
      <c r="M8" s="85">
        <f>2200-29</f>
        <v>2171</v>
      </c>
      <c r="N8" s="86">
        <v>0</v>
      </c>
      <c r="O8" s="87">
        <f>SUM(P8:Q8)</f>
        <v>1029</v>
      </c>
      <c r="P8" s="88">
        <f>1000+29</f>
        <v>1029</v>
      </c>
      <c r="Q8" s="89">
        <v>0</v>
      </c>
      <c r="R8" s="87">
        <v>2385</v>
      </c>
      <c r="S8" s="88">
        <v>0</v>
      </c>
      <c r="T8" s="89">
        <v>2385</v>
      </c>
      <c r="U8" s="150"/>
      <c r="V8" s="140" t="s">
        <v>3</v>
      </c>
    </row>
    <row r="9" spans="1:22" ht="51.75" customHeight="1">
      <c r="A9" s="5"/>
      <c r="B9" s="3" t="s">
        <v>6</v>
      </c>
      <c r="C9" s="12"/>
      <c r="D9" s="134" t="s">
        <v>68</v>
      </c>
      <c r="E9" s="80">
        <v>600</v>
      </c>
      <c r="F9" s="80">
        <v>60016</v>
      </c>
      <c r="G9" s="81">
        <f>SUM(H9:I9)</f>
        <v>1812</v>
      </c>
      <c r="H9" s="82">
        <f>SUM(J9,K9,M9,P9)</f>
        <v>1812</v>
      </c>
      <c r="I9" s="65">
        <f>SUM(N9,Q9)</f>
        <v>0</v>
      </c>
      <c r="J9" s="83">
        <v>81</v>
      </c>
      <c r="K9" s="84">
        <v>680</v>
      </c>
      <c r="L9" s="81">
        <f>SUM(M9:N9)</f>
        <v>350</v>
      </c>
      <c r="M9" s="85">
        <v>350</v>
      </c>
      <c r="N9" s="86">
        <v>0</v>
      </c>
      <c r="O9" s="87">
        <f>SUM(P9:Q9)</f>
        <v>701</v>
      </c>
      <c r="P9" s="88">
        <v>701</v>
      </c>
      <c r="Q9" s="89">
        <v>0</v>
      </c>
      <c r="R9" s="90"/>
      <c r="S9" s="91"/>
      <c r="T9" s="92"/>
      <c r="U9" s="150"/>
      <c r="V9" s="140" t="s">
        <v>3</v>
      </c>
    </row>
    <row r="10" spans="1:22" ht="67.5" customHeight="1">
      <c r="A10" s="5"/>
      <c r="B10" s="3" t="s">
        <v>7</v>
      </c>
      <c r="C10" s="12"/>
      <c r="D10" s="134" t="s">
        <v>70</v>
      </c>
      <c r="E10" s="80">
        <v>600</v>
      </c>
      <c r="F10" s="80">
        <v>60016</v>
      </c>
      <c r="G10" s="81">
        <f>SUM(H10:I10)</f>
        <v>1125</v>
      </c>
      <c r="H10" s="82">
        <f>SUM(K10,M10,P10)</f>
        <v>1125</v>
      </c>
      <c r="I10" s="65">
        <f>SUM(N10,Q10)</f>
        <v>0</v>
      </c>
      <c r="J10" s="83">
        <v>0</v>
      </c>
      <c r="K10" s="84">
        <v>300</v>
      </c>
      <c r="L10" s="81">
        <f>SUM(M10:N10)</f>
        <v>551</v>
      </c>
      <c r="M10" s="85">
        <f>350+300-99</f>
        <v>551</v>
      </c>
      <c r="N10" s="86">
        <v>0</v>
      </c>
      <c r="O10" s="87">
        <f>SUM(P10:Q10)</f>
        <v>274</v>
      </c>
      <c r="P10" s="88">
        <f>475-300+99</f>
        <v>274</v>
      </c>
      <c r="Q10" s="89">
        <v>0</v>
      </c>
      <c r="R10" s="49">
        <f>SUM(S10:T10)</f>
        <v>0</v>
      </c>
      <c r="S10" s="88">
        <v>0</v>
      </c>
      <c r="T10" s="89">
        <v>0</v>
      </c>
      <c r="U10" s="150"/>
      <c r="V10" s="140" t="s">
        <v>3</v>
      </c>
    </row>
    <row r="11" spans="1:22" ht="39" customHeight="1">
      <c r="A11" s="5"/>
      <c r="B11" s="3" t="s">
        <v>9</v>
      </c>
      <c r="C11" s="12"/>
      <c r="D11" s="134" t="s">
        <v>69</v>
      </c>
      <c r="E11" s="80">
        <v>600</v>
      </c>
      <c r="F11" s="80">
        <v>60016</v>
      </c>
      <c r="G11" s="81">
        <v>2100</v>
      </c>
      <c r="H11" s="82">
        <v>2100</v>
      </c>
      <c r="I11" s="65">
        <f>SUM(N11,Q11)</f>
        <v>0</v>
      </c>
      <c r="J11" s="83">
        <v>0</v>
      </c>
      <c r="K11" s="84">
        <v>300</v>
      </c>
      <c r="L11" s="81">
        <v>500</v>
      </c>
      <c r="M11" s="85">
        <v>500</v>
      </c>
      <c r="N11" s="86">
        <v>0</v>
      </c>
      <c r="O11" s="87">
        <v>350</v>
      </c>
      <c r="P11" s="88">
        <v>350</v>
      </c>
      <c r="Q11" s="89">
        <v>0</v>
      </c>
      <c r="R11" s="49">
        <v>350</v>
      </c>
      <c r="S11" s="44">
        <v>350</v>
      </c>
      <c r="T11" s="9">
        <v>0</v>
      </c>
      <c r="U11" s="149">
        <v>600</v>
      </c>
      <c r="V11" s="140" t="s">
        <v>3</v>
      </c>
    </row>
    <row r="12" spans="1:22" ht="36.75" customHeight="1">
      <c r="A12" s="5"/>
      <c r="B12" s="3" t="s">
        <v>10</v>
      </c>
      <c r="C12" s="12"/>
      <c r="D12" s="135" t="s">
        <v>71</v>
      </c>
      <c r="E12" s="14">
        <v>900</v>
      </c>
      <c r="F12" s="17">
        <v>90015</v>
      </c>
      <c r="G12" s="81">
        <f>SUM(H12:I12)</f>
        <v>1007</v>
      </c>
      <c r="H12" s="82">
        <f>SUM(J12,K12,M12,P12)</f>
        <v>1007</v>
      </c>
      <c r="I12" s="56">
        <v>0</v>
      </c>
      <c r="J12" s="15">
        <v>337</v>
      </c>
      <c r="K12" s="68">
        <v>270</v>
      </c>
      <c r="L12" s="81">
        <f>SUM(M12:N12)</f>
        <v>300</v>
      </c>
      <c r="M12" s="43">
        <f>306-6</f>
        <v>300</v>
      </c>
      <c r="N12" s="10">
        <v>0</v>
      </c>
      <c r="O12" s="87">
        <f>SUM(P12:Q12)</f>
        <v>100</v>
      </c>
      <c r="P12" s="43">
        <f>94+6</f>
        <v>100</v>
      </c>
      <c r="Q12" s="10">
        <v>0</v>
      </c>
      <c r="R12" s="48">
        <v>0</v>
      </c>
      <c r="S12" s="43">
        <v>0</v>
      </c>
      <c r="T12" s="10">
        <v>0</v>
      </c>
      <c r="U12" s="148"/>
      <c r="V12" s="140" t="s">
        <v>3</v>
      </c>
    </row>
    <row r="13" spans="1:22" ht="36.75" customHeight="1">
      <c r="A13" s="5"/>
      <c r="B13" s="3" t="s">
        <v>52</v>
      </c>
      <c r="C13" s="12"/>
      <c r="D13" s="134" t="s">
        <v>105</v>
      </c>
      <c r="E13" s="14">
        <v>900</v>
      </c>
      <c r="F13" s="14">
        <v>90095</v>
      </c>
      <c r="G13" s="48">
        <f>SUM(H13:I13)</f>
        <v>5125</v>
      </c>
      <c r="H13" s="61">
        <f>SUM(M13,P13,S13,U13)</f>
        <v>5125</v>
      </c>
      <c r="I13" s="65">
        <f>SUM(N13,Q13,T13)</f>
        <v>0</v>
      </c>
      <c r="J13" s="16">
        <v>0</v>
      </c>
      <c r="K13" s="67">
        <v>0</v>
      </c>
      <c r="L13" s="48">
        <v>410</v>
      </c>
      <c r="M13" s="43">
        <v>410</v>
      </c>
      <c r="N13" s="10">
        <v>0</v>
      </c>
      <c r="O13" s="48">
        <v>700</v>
      </c>
      <c r="P13" s="43">
        <v>700</v>
      </c>
      <c r="Q13" s="10">
        <v>0</v>
      </c>
      <c r="R13" s="48">
        <v>1000</v>
      </c>
      <c r="S13" s="43">
        <v>1000</v>
      </c>
      <c r="T13" s="10">
        <v>0</v>
      </c>
      <c r="U13" s="148">
        <v>3015</v>
      </c>
      <c r="V13" s="141" t="s">
        <v>101</v>
      </c>
    </row>
    <row r="14" spans="1:22" ht="65.25" customHeight="1">
      <c r="A14" s="5"/>
      <c r="B14" s="3" t="s">
        <v>53</v>
      </c>
      <c r="C14" s="12"/>
      <c r="D14" s="136" t="s">
        <v>99</v>
      </c>
      <c r="E14" s="169">
        <v>600</v>
      </c>
      <c r="F14" s="169">
        <v>60016</v>
      </c>
      <c r="G14" s="170">
        <f>SUM(H14:I14)</f>
        <v>1411</v>
      </c>
      <c r="H14" s="171">
        <f>SUM(M14,P14)</f>
        <v>1411</v>
      </c>
      <c r="I14" s="172">
        <v>0</v>
      </c>
      <c r="J14" s="173"/>
      <c r="K14" s="174"/>
      <c r="L14" s="87">
        <f>SUM(M14:N14)</f>
        <v>420</v>
      </c>
      <c r="M14" s="88">
        <v>420</v>
      </c>
      <c r="N14" s="89">
        <v>0</v>
      </c>
      <c r="O14" s="87">
        <f>SUM(P14,Q14)</f>
        <v>991</v>
      </c>
      <c r="P14" s="88">
        <f>500+491</f>
        <v>991</v>
      </c>
      <c r="Q14" s="89">
        <v>0</v>
      </c>
      <c r="R14" s="87">
        <v>0</v>
      </c>
      <c r="S14" s="88">
        <v>0</v>
      </c>
      <c r="T14" s="89">
        <v>0</v>
      </c>
      <c r="U14" s="150"/>
      <c r="V14" s="140" t="s">
        <v>3</v>
      </c>
    </row>
    <row r="15" spans="1:22" ht="53.25" customHeight="1" thickBot="1">
      <c r="A15" s="95"/>
      <c r="B15" s="32" t="s">
        <v>54</v>
      </c>
      <c r="C15" s="33"/>
      <c r="D15" s="137" t="s">
        <v>107</v>
      </c>
      <c r="E15" s="186">
        <v>600</v>
      </c>
      <c r="F15" s="186">
        <v>60016</v>
      </c>
      <c r="G15" s="170">
        <f>SUM(H15:I15)</f>
        <v>490</v>
      </c>
      <c r="H15" s="187">
        <v>490</v>
      </c>
      <c r="I15" s="188">
        <v>0</v>
      </c>
      <c r="J15" s="189">
        <v>0</v>
      </c>
      <c r="K15" s="190">
        <v>0</v>
      </c>
      <c r="L15" s="131">
        <v>200</v>
      </c>
      <c r="M15" s="132">
        <v>200</v>
      </c>
      <c r="N15" s="133">
        <v>0</v>
      </c>
      <c r="O15" s="131">
        <v>290</v>
      </c>
      <c r="P15" s="132">
        <v>290</v>
      </c>
      <c r="Q15" s="133">
        <v>0</v>
      </c>
      <c r="R15" s="63">
        <v>0</v>
      </c>
      <c r="S15" s="99">
        <v>0</v>
      </c>
      <c r="T15" s="100">
        <v>0</v>
      </c>
      <c r="U15" s="151"/>
      <c r="V15" s="142" t="s">
        <v>3</v>
      </c>
    </row>
    <row r="16" spans="1:22" ht="19.5" thickBot="1" thickTop="1">
      <c r="A16" s="29" t="s">
        <v>51</v>
      </c>
      <c r="B16" s="29"/>
      <c r="C16" s="30"/>
      <c r="D16" s="31" t="s">
        <v>13</v>
      </c>
      <c r="E16" s="26"/>
      <c r="F16" s="26"/>
      <c r="G16" s="47"/>
      <c r="H16" s="60"/>
      <c r="I16" s="55"/>
      <c r="J16" s="27"/>
      <c r="K16" s="66"/>
      <c r="L16" s="47"/>
      <c r="M16" s="42"/>
      <c r="N16" s="64"/>
      <c r="O16" s="47"/>
      <c r="P16" s="42"/>
      <c r="Q16" s="28"/>
      <c r="R16" s="47"/>
      <c r="S16" s="42"/>
      <c r="T16" s="28"/>
      <c r="U16" s="147"/>
      <c r="V16" s="139"/>
    </row>
    <row r="17" spans="1:22" ht="39.75" customHeight="1" thickBot="1" thickTop="1">
      <c r="A17" s="32" t="s">
        <v>31</v>
      </c>
      <c r="B17" s="32" t="s">
        <v>2</v>
      </c>
      <c r="C17" s="33"/>
      <c r="D17" s="137" t="s">
        <v>93</v>
      </c>
      <c r="E17" s="34">
        <v>754</v>
      </c>
      <c r="F17" s="34">
        <v>75416</v>
      </c>
      <c r="G17" s="50">
        <f>SUM(H17:I17)</f>
        <v>548</v>
      </c>
      <c r="H17" s="97">
        <f>SUM(J17,K17,M17,P17,S17)</f>
        <v>548</v>
      </c>
      <c r="I17" s="98">
        <v>0</v>
      </c>
      <c r="J17" s="35">
        <v>0</v>
      </c>
      <c r="K17" s="69">
        <v>68</v>
      </c>
      <c r="L17" s="96">
        <v>240</v>
      </c>
      <c r="M17" s="103">
        <v>240</v>
      </c>
      <c r="N17" s="36">
        <v>0</v>
      </c>
      <c r="O17" s="50">
        <v>240</v>
      </c>
      <c r="P17" s="45">
        <v>240</v>
      </c>
      <c r="Q17" s="36">
        <v>0</v>
      </c>
      <c r="R17" s="50">
        <f>SUM(S17:T17)</f>
        <v>0</v>
      </c>
      <c r="S17" s="45">
        <v>0</v>
      </c>
      <c r="T17" s="36">
        <v>0</v>
      </c>
      <c r="U17" s="152"/>
      <c r="V17" s="143" t="s">
        <v>3</v>
      </c>
    </row>
    <row r="18" spans="1:22" ht="19.5" thickBot="1" thickTop="1">
      <c r="A18" s="29" t="s">
        <v>11</v>
      </c>
      <c r="B18" s="29"/>
      <c r="C18" s="30"/>
      <c r="D18" s="31" t="s">
        <v>24</v>
      </c>
      <c r="E18" s="26"/>
      <c r="F18" s="26"/>
      <c r="G18" s="47"/>
      <c r="H18" s="60"/>
      <c r="I18" s="55"/>
      <c r="J18" s="27"/>
      <c r="K18" s="66"/>
      <c r="L18" s="47"/>
      <c r="M18" s="42"/>
      <c r="N18" s="28"/>
      <c r="O18" s="47"/>
      <c r="P18" s="42"/>
      <c r="Q18" s="28"/>
      <c r="R18" s="47"/>
      <c r="S18" s="42"/>
      <c r="T18" s="28"/>
      <c r="U18" s="147"/>
      <c r="V18" s="139"/>
    </row>
    <row r="19" spans="1:22" ht="30" customHeight="1" thickTop="1">
      <c r="A19" s="22" t="s">
        <v>32</v>
      </c>
      <c r="B19" s="22" t="s">
        <v>2</v>
      </c>
      <c r="C19" s="23"/>
      <c r="D19" s="138" t="s">
        <v>75</v>
      </c>
      <c r="E19" s="175">
        <v>900</v>
      </c>
      <c r="F19" s="175">
        <v>90004</v>
      </c>
      <c r="G19" s="176">
        <f>SUM(H19:I19)</f>
        <v>1792</v>
      </c>
      <c r="H19" s="177">
        <f>SUM(K19,M19,P19,S19,U19)</f>
        <v>1792</v>
      </c>
      <c r="I19" s="178">
        <v>0</v>
      </c>
      <c r="J19" s="179">
        <v>0</v>
      </c>
      <c r="K19" s="180">
        <v>85</v>
      </c>
      <c r="L19" s="176">
        <f>SUM(M19:N19)</f>
        <v>277</v>
      </c>
      <c r="M19" s="181">
        <f>290-13</f>
        <v>277</v>
      </c>
      <c r="N19" s="182">
        <v>0</v>
      </c>
      <c r="O19" s="183">
        <f>SUM(P19:Q19)</f>
        <v>315</v>
      </c>
      <c r="P19" s="184">
        <v>315</v>
      </c>
      <c r="Q19" s="185">
        <v>0</v>
      </c>
      <c r="R19" s="183">
        <f>SUM(S19:T19)</f>
        <v>315</v>
      </c>
      <c r="S19" s="184">
        <v>315</v>
      </c>
      <c r="T19" s="185">
        <v>0</v>
      </c>
      <c r="U19" s="154">
        <v>800</v>
      </c>
      <c r="V19" s="143" t="s">
        <v>16</v>
      </c>
    </row>
    <row r="20" spans="1:22" ht="38.25" customHeight="1">
      <c r="A20" s="93" t="s">
        <v>32</v>
      </c>
      <c r="B20" s="93" t="s">
        <v>14</v>
      </c>
      <c r="C20" s="94"/>
      <c r="D20" s="134" t="s">
        <v>17</v>
      </c>
      <c r="E20" s="14">
        <v>900</v>
      </c>
      <c r="F20" s="14">
        <v>90004</v>
      </c>
      <c r="G20" s="48">
        <f>SUM(H20:I20)</f>
        <v>3697</v>
      </c>
      <c r="H20" s="61">
        <f>SUM(J20,K20,M20,P20,S20,U20)</f>
        <v>3697</v>
      </c>
      <c r="I20" s="56">
        <f>SUM(N20,Q20,T20)</f>
        <v>0</v>
      </c>
      <c r="J20" s="16">
        <v>775</v>
      </c>
      <c r="K20" s="67">
        <v>733</v>
      </c>
      <c r="L20" s="48">
        <f>567-60-114+43</f>
        <v>436</v>
      </c>
      <c r="M20" s="43">
        <f>567-60-114+43</f>
        <v>436</v>
      </c>
      <c r="N20" s="10">
        <v>0</v>
      </c>
      <c r="O20" s="48">
        <f>300+60</f>
        <v>360</v>
      </c>
      <c r="P20" s="43">
        <f>300+60</f>
        <v>360</v>
      </c>
      <c r="Q20" s="10">
        <v>0</v>
      </c>
      <c r="R20" s="48">
        <v>300</v>
      </c>
      <c r="S20" s="43">
        <v>300</v>
      </c>
      <c r="T20" s="10">
        <v>0</v>
      </c>
      <c r="U20" s="148">
        <v>1093</v>
      </c>
      <c r="V20" s="140" t="s">
        <v>16</v>
      </c>
    </row>
    <row r="21" spans="1:22" ht="35.25" customHeight="1" thickBot="1">
      <c r="A21" s="93"/>
      <c r="B21" s="93" t="s">
        <v>15</v>
      </c>
      <c r="C21" s="94"/>
      <c r="D21" s="134" t="s">
        <v>76</v>
      </c>
      <c r="E21" s="80">
        <v>900</v>
      </c>
      <c r="F21" s="14">
        <v>90004</v>
      </c>
      <c r="G21" s="48">
        <f>SUM(H21:I21)</f>
        <v>2235</v>
      </c>
      <c r="H21" s="61">
        <f>SUM(K21,M21,P21,S21,U21)</f>
        <v>2235</v>
      </c>
      <c r="I21" s="56">
        <v>0</v>
      </c>
      <c r="J21" s="16">
        <v>0</v>
      </c>
      <c r="K21" s="67">
        <v>45</v>
      </c>
      <c r="L21" s="48">
        <f>SUM(M21:N21)</f>
        <v>385</v>
      </c>
      <c r="M21" s="43">
        <f>415+13-43</f>
        <v>385</v>
      </c>
      <c r="N21" s="86">
        <v>0</v>
      </c>
      <c r="O21" s="81">
        <f>SUM(P21:Q21)</f>
        <v>300</v>
      </c>
      <c r="P21" s="85">
        <v>300</v>
      </c>
      <c r="Q21" s="86">
        <v>0</v>
      </c>
      <c r="R21" s="81">
        <f>SUM(S21:T21)</f>
        <v>300</v>
      </c>
      <c r="S21" s="85">
        <v>300</v>
      </c>
      <c r="T21" s="86">
        <v>0</v>
      </c>
      <c r="U21" s="153">
        <v>1205</v>
      </c>
      <c r="V21" s="140" t="s">
        <v>16</v>
      </c>
    </row>
    <row r="22" spans="1:22" ht="19.5" thickBot="1" thickTop="1">
      <c r="A22" s="29" t="s">
        <v>12</v>
      </c>
      <c r="B22" s="29"/>
      <c r="C22" s="30"/>
      <c r="D22" s="31" t="s">
        <v>25</v>
      </c>
      <c r="E22" s="26"/>
      <c r="F22" s="26"/>
      <c r="G22" s="47"/>
      <c r="H22" s="60"/>
      <c r="I22" s="55"/>
      <c r="J22" s="27"/>
      <c r="K22" s="66"/>
      <c r="L22" s="47"/>
      <c r="M22" s="42"/>
      <c r="N22" s="28"/>
      <c r="O22" s="47"/>
      <c r="P22" s="42"/>
      <c r="Q22" s="28"/>
      <c r="R22" s="47"/>
      <c r="S22" s="42"/>
      <c r="T22" s="28"/>
      <c r="U22" s="147"/>
      <c r="V22" s="139"/>
    </row>
    <row r="23" spans="1:22" ht="67.5" customHeight="1" thickTop="1">
      <c r="A23" s="3" t="s">
        <v>32</v>
      </c>
      <c r="B23" s="3" t="s">
        <v>2</v>
      </c>
      <c r="C23" s="12"/>
      <c r="D23" s="134" t="s">
        <v>77</v>
      </c>
      <c r="E23" s="80">
        <v>700</v>
      </c>
      <c r="F23" s="80">
        <v>70095</v>
      </c>
      <c r="G23" s="81">
        <f>SUM(H23:I23)</f>
        <v>10417</v>
      </c>
      <c r="H23" s="82">
        <f>1539+154</f>
        <v>1693</v>
      </c>
      <c r="I23" s="65">
        <v>8724</v>
      </c>
      <c r="J23" s="101">
        <v>100</v>
      </c>
      <c r="K23" s="102">
        <v>194</v>
      </c>
      <c r="L23" s="81">
        <v>0</v>
      </c>
      <c r="M23" s="85">
        <v>0</v>
      </c>
      <c r="N23" s="86">
        <v>0</v>
      </c>
      <c r="O23" s="81">
        <v>0</v>
      </c>
      <c r="P23" s="85">
        <v>0</v>
      </c>
      <c r="Q23" s="86">
        <v>0</v>
      </c>
      <c r="R23" s="81">
        <v>500</v>
      </c>
      <c r="S23" s="85">
        <v>500</v>
      </c>
      <c r="T23" s="86">
        <v>0</v>
      </c>
      <c r="U23" s="153">
        <v>9623</v>
      </c>
      <c r="V23" s="144" t="s">
        <v>59</v>
      </c>
    </row>
    <row r="24" spans="1:22" ht="39" customHeight="1">
      <c r="A24" s="3" t="s">
        <v>32</v>
      </c>
      <c r="B24" s="3" t="s">
        <v>14</v>
      </c>
      <c r="C24" s="12"/>
      <c r="D24" s="134" t="s">
        <v>55</v>
      </c>
      <c r="E24" s="14">
        <v>700</v>
      </c>
      <c r="F24" s="14">
        <v>70095</v>
      </c>
      <c r="G24" s="48">
        <v>650</v>
      </c>
      <c r="H24" s="61">
        <v>650</v>
      </c>
      <c r="I24" s="56">
        <f>SUM(N24,Q24,T24)</f>
        <v>0</v>
      </c>
      <c r="J24" s="16">
        <v>50</v>
      </c>
      <c r="K24" s="67">
        <v>250</v>
      </c>
      <c r="L24" s="48">
        <v>100</v>
      </c>
      <c r="M24" s="43">
        <v>100</v>
      </c>
      <c r="N24" s="10">
        <v>0</v>
      </c>
      <c r="O24" s="48">
        <v>200</v>
      </c>
      <c r="P24" s="43">
        <v>200</v>
      </c>
      <c r="Q24" s="10">
        <v>0</v>
      </c>
      <c r="R24" s="81">
        <v>50</v>
      </c>
      <c r="S24" s="85">
        <v>50</v>
      </c>
      <c r="T24" s="86">
        <v>0</v>
      </c>
      <c r="U24" s="153"/>
      <c r="V24" s="140" t="s">
        <v>59</v>
      </c>
    </row>
    <row r="25" spans="1:22" ht="49.5" customHeight="1">
      <c r="A25" s="3"/>
      <c r="B25" s="3" t="s">
        <v>15</v>
      </c>
      <c r="C25" s="125"/>
      <c r="D25" s="134" t="s">
        <v>91</v>
      </c>
      <c r="E25" s="14">
        <v>700</v>
      </c>
      <c r="F25" s="14">
        <v>70095</v>
      </c>
      <c r="G25" s="48">
        <f>5145+28</f>
        <v>5173</v>
      </c>
      <c r="H25" s="61">
        <f>3893+28</f>
        <v>3921</v>
      </c>
      <c r="I25" s="56">
        <v>1252</v>
      </c>
      <c r="J25" s="15">
        <v>77</v>
      </c>
      <c r="K25" s="68">
        <v>930</v>
      </c>
      <c r="L25" s="48">
        <f>3306+28</f>
        <v>3334</v>
      </c>
      <c r="M25" s="43">
        <f>2606+28</f>
        <v>2634</v>
      </c>
      <c r="N25" s="10">
        <v>700</v>
      </c>
      <c r="O25" s="48">
        <v>832</v>
      </c>
      <c r="P25" s="43">
        <v>280</v>
      </c>
      <c r="Q25" s="10">
        <v>552</v>
      </c>
      <c r="R25" s="87">
        <v>0</v>
      </c>
      <c r="S25" s="88">
        <v>0</v>
      </c>
      <c r="T25" s="89">
        <v>0</v>
      </c>
      <c r="U25" s="150"/>
      <c r="V25" s="140" t="s">
        <v>59</v>
      </c>
    </row>
    <row r="26" spans="1:22" ht="66.75" customHeight="1">
      <c r="A26" s="3"/>
      <c r="B26" s="3" t="s">
        <v>6</v>
      </c>
      <c r="C26" s="125"/>
      <c r="D26" s="134" t="s">
        <v>78</v>
      </c>
      <c r="E26" s="14">
        <v>700</v>
      </c>
      <c r="F26" s="14">
        <v>70005</v>
      </c>
      <c r="G26" s="48">
        <v>6850</v>
      </c>
      <c r="H26" s="61">
        <v>6850</v>
      </c>
      <c r="I26" s="56">
        <v>0</v>
      </c>
      <c r="J26" s="15">
        <v>0</v>
      </c>
      <c r="K26" s="68">
        <v>0</v>
      </c>
      <c r="L26" s="48">
        <v>0</v>
      </c>
      <c r="M26" s="43">
        <v>0</v>
      </c>
      <c r="N26" s="10">
        <v>0</v>
      </c>
      <c r="O26" s="48">
        <v>0</v>
      </c>
      <c r="P26" s="43">
        <v>0</v>
      </c>
      <c r="Q26" s="10">
        <v>0</v>
      </c>
      <c r="R26" s="81">
        <v>500</v>
      </c>
      <c r="S26" s="85">
        <v>500</v>
      </c>
      <c r="T26" s="86">
        <v>0</v>
      </c>
      <c r="U26" s="153">
        <v>6350</v>
      </c>
      <c r="V26" s="140" t="s">
        <v>59</v>
      </c>
    </row>
    <row r="27" spans="1:22" ht="40.5" customHeight="1">
      <c r="A27" s="3"/>
      <c r="B27" s="3" t="s">
        <v>7</v>
      </c>
      <c r="C27" s="125"/>
      <c r="D27" s="136" t="s">
        <v>95</v>
      </c>
      <c r="E27" s="14">
        <v>700</v>
      </c>
      <c r="F27" s="14">
        <v>70095</v>
      </c>
      <c r="G27" s="70">
        <f>SUM(H27:I27)</f>
        <v>591</v>
      </c>
      <c r="H27" s="71">
        <v>591</v>
      </c>
      <c r="I27" s="72">
        <v>0</v>
      </c>
      <c r="J27" s="15">
        <v>0</v>
      </c>
      <c r="K27" s="68">
        <v>80</v>
      </c>
      <c r="L27" s="48">
        <v>0</v>
      </c>
      <c r="M27" s="43">
        <v>0</v>
      </c>
      <c r="N27" s="10">
        <v>0</v>
      </c>
      <c r="O27" s="70">
        <v>0</v>
      </c>
      <c r="P27" s="126">
        <v>0</v>
      </c>
      <c r="Q27" s="127">
        <v>0</v>
      </c>
      <c r="R27" s="87">
        <v>0</v>
      </c>
      <c r="S27" s="88">
        <v>0</v>
      </c>
      <c r="T27" s="89">
        <v>0</v>
      </c>
      <c r="U27" s="150">
        <v>511</v>
      </c>
      <c r="V27" s="140" t="s">
        <v>59</v>
      </c>
    </row>
    <row r="28" spans="1:22" ht="38.25" customHeight="1" thickBot="1">
      <c r="A28" s="32"/>
      <c r="B28" s="32" t="s">
        <v>9</v>
      </c>
      <c r="C28" s="33"/>
      <c r="D28" s="137" t="s">
        <v>73</v>
      </c>
      <c r="E28" s="34">
        <v>700</v>
      </c>
      <c r="F28" s="34">
        <v>70095</v>
      </c>
      <c r="G28" s="96">
        <v>900</v>
      </c>
      <c r="H28" s="97">
        <v>900</v>
      </c>
      <c r="I28" s="98">
        <v>0</v>
      </c>
      <c r="J28" s="128">
        <v>0</v>
      </c>
      <c r="K28" s="129">
        <v>0</v>
      </c>
      <c r="L28" s="50">
        <v>0</v>
      </c>
      <c r="M28" s="45">
        <v>0</v>
      </c>
      <c r="N28" s="36">
        <v>0</v>
      </c>
      <c r="O28" s="96">
        <f>200+300</f>
        <v>500</v>
      </c>
      <c r="P28" s="103">
        <f>200+300</f>
        <v>500</v>
      </c>
      <c r="Q28" s="130">
        <v>0</v>
      </c>
      <c r="R28" s="131">
        <v>200</v>
      </c>
      <c r="S28" s="132">
        <v>200</v>
      </c>
      <c r="T28" s="133">
        <v>0</v>
      </c>
      <c r="U28" s="154">
        <v>200</v>
      </c>
      <c r="V28" s="142" t="s">
        <v>59</v>
      </c>
    </row>
    <row r="29" spans="1:22" ht="32.25" thickBot="1" thickTop="1">
      <c r="A29" s="29" t="s">
        <v>38</v>
      </c>
      <c r="B29" s="29"/>
      <c r="C29" s="30"/>
      <c r="D29" s="31" t="s">
        <v>19</v>
      </c>
      <c r="E29" s="26"/>
      <c r="F29" s="26"/>
      <c r="G29" s="47"/>
      <c r="H29" s="60"/>
      <c r="I29" s="55"/>
      <c r="J29" s="27"/>
      <c r="K29" s="66"/>
      <c r="L29" s="47"/>
      <c r="M29" s="42"/>
      <c r="N29" s="28"/>
      <c r="O29" s="47"/>
      <c r="P29" s="42"/>
      <c r="Q29" s="28"/>
      <c r="R29" s="47"/>
      <c r="S29" s="42"/>
      <c r="T29" s="28"/>
      <c r="U29" s="147"/>
      <c r="V29" s="139"/>
    </row>
    <row r="30" spans="1:22" ht="39" customHeight="1" thickTop="1">
      <c r="A30" s="79"/>
      <c r="B30" s="22" t="s">
        <v>2</v>
      </c>
      <c r="C30" s="104"/>
      <c r="D30" s="138" t="s">
        <v>72</v>
      </c>
      <c r="E30" s="73">
        <v>750</v>
      </c>
      <c r="F30" s="73">
        <v>75023</v>
      </c>
      <c r="G30" s="74">
        <f aca="true" t="shared" si="0" ref="G30:G35">SUM(H30:I30)</f>
        <v>2889</v>
      </c>
      <c r="H30" s="75">
        <f>SUM(J30,K30,M30,P30,S30)</f>
        <v>1316</v>
      </c>
      <c r="I30" s="76">
        <f>SUM(N30,Q30,T30)</f>
        <v>1573</v>
      </c>
      <c r="J30" s="122">
        <v>728</v>
      </c>
      <c r="K30" s="123">
        <v>588</v>
      </c>
      <c r="L30" s="74">
        <v>0</v>
      </c>
      <c r="M30" s="77">
        <v>0</v>
      </c>
      <c r="N30" s="78">
        <v>0</v>
      </c>
      <c r="O30" s="74">
        <v>1573</v>
      </c>
      <c r="P30" s="77">
        <v>0</v>
      </c>
      <c r="Q30" s="78">
        <v>1573</v>
      </c>
      <c r="R30" s="74">
        <f>SUM(S30:T30)</f>
        <v>0</v>
      </c>
      <c r="S30" s="77">
        <v>0</v>
      </c>
      <c r="T30" s="78">
        <v>0</v>
      </c>
      <c r="U30" s="155"/>
      <c r="V30" s="145" t="s">
        <v>16</v>
      </c>
    </row>
    <row r="31" spans="1:22" ht="30.75" customHeight="1">
      <c r="A31" s="105"/>
      <c r="B31" s="22" t="s">
        <v>14</v>
      </c>
      <c r="C31" s="111"/>
      <c r="D31" s="138" t="s">
        <v>58</v>
      </c>
      <c r="E31" s="24">
        <v>853</v>
      </c>
      <c r="F31" s="24">
        <v>85305</v>
      </c>
      <c r="G31" s="51">
        <f t="shared" si="0"/>
        <v>474</v>
      </c>
      <c r="H31" s="107">
        <f>383+17-36</f>
        <v>364</v>
      </c>
      <c r="I31" s="108">
        <f>SUM(N31,Q31,T31)</f>
        <v>110</v>
      </c>
      <c r="J31" s="109">
        <v>78</v>
      </c>
      <c r="K31" s="110">
        <v>170</v>
      </c>
      <c r="L31" s="51">
        <f>SUM(M31:N31)</f>
        <v>116</v>
      </c>
      <c r="M31" s="46">
        <f>135+17-36</f>
        <v>116</v>
      </c>
      <c r="N31" s="25">
        <v>0</v>
      </c>
      <c r="O31" s="51">
        <f>SUM(P31:Q31)</f>
        <v>110</v>
      </c>
      <c r="P31" s="46">
        <v>0</v>
      </c>
      <c r="Q31" s="25">
        <v>110</v>
      </c>
      <c r="R31" s="51">
        <v>0</v>
      </c>
      <c r="S31" s="46">
        <v>0</v>
      </c>
      <c r="T31" s="25">
        <v>0</v>
      </c>
      <c r="U31" s="155"/>
      <c r="V31" s="145" t="s">
        <v>16</v>
      </c>
    </row>
    <row r="32" spans="1:22" ht="48.75" customHeight="1">
      <c r="A32" s="112"/>
      <c r="B32" s="22" t="s">
        <v>15</v>
      </c>
      <c r="C32" s="113"/>
      <c r="D32" s="138" t="s">
        <v>64</v>
      </c>
      <c r="E32" s="14">
        <v>801</v>
      </c>
      <c r="F32" s="14">
        <v>80101</v>
      </c>
      <c r="G32" s="49">
        <f t="shared" si="0"/>
        <v>9579</v>
      </c>
      <c r="H32" s="114">
        <f>SUM(J32,K32,M32,P32,S32)</f>
        <v>4442</v>
      </c>
      <c r="I32" s="115">
        <f>SUM(N32,Q32,T32)</f>
        <v>5137</v>
      </c>
      <c r="J32" s="16">
        <v>1155</v>
      </c>
      <c r="K32" s="67">
        <v>2565</v>
      </c>
      <c r="L32" s="51">
        <f>SUM(M32:N32)</f>
        <v>0</v>
      </c>
      <c r="M32" s="44">
        <f>722-722</f>
        <v>0</v>
      </c>
      <c r="N32" s="9">
        <v>0</v>
      </c>
      <c r="O32" s="51">
        <f>SUM(P32:Q32)</f>
        <v>5859</v>
      </c>
      <c r="P32" s="44">
        <v>722</v>
      </c>
      <c r="Q32" s="9">
        <v>5137</v>
      </c>
      <c r="R32" s="49">
        <f>SUM(S32:T32)</f>
        <v>0</v>
      </c>
      <c r="S32" s="44">
        <v>0</v>
      </c>
      <c r="T32" s="9">
        <v>0</v>
      </c>
      <c r="U32" s="155"/>
      <c r="V32" s="145" t="s">
        <v>16</v>
      </c>
    </row>
    <row r="33" spans="1:22" ht="38.25" customHeight="1">
      <c r="A33" s="105"/>
      <c r="B33" s="22" t="s">
        <v>6</v>
      </c>
      <c r="C33" s="111"/>
      <c r="D33" s="138" t="s">
        <v>63</v>
      </c>
      <c r="E33" s="24">
        <v>801</v>
      </c>
      <c r="F33" s="24">
        <v>80104</v>
      </c>
      <c r="G33" s="51">
        <f t="shared" si="0"/>
        <v>5542</v>
      </c>
      <c r="H33" s="107">
        <f>SUM(J33,K33,M33,P33,S33)</f>
        <v>2290</v>
      </c>
      <c r="I33" s="108">
        <v>3252</v>
      </c>
      <c r="J33" s="109">
        <v>727</v>
      </c>
      <c r="K33" s="110">
        <v>1308</v>
      </c>
      <c r="L33" s="51">
        <f>SUM(M33:N33)</f>
        <v>2</v>
      </c>
      <c r="M33" s="46">
        <f>255-253</f>
        <v>2</v>
      </c>
      <c r="N33" s="25">
        <v>0</v>
      </c>
      <c r="O33" s="51">
        <f>SUM(P33:Q33)</f>
        <v>3505</v>
      </c>
      <c r="P33" s="46">
        <v>253</v>
      </c>
      <c r="Q33" s="25">
        <v>3252</v>
      </c>
      <c r="R33" s="51">
        <f>SUM(S33:T33)</f>
        <v>0</v>
      </c>
      <c r="S33" s="46">
        <v>0</v>
      </c>
      <c r="T33" s="25">
        <v>0</v>
      </c>
      <c r="U33" s="155"/>
      <c r="V33" s="145" t="s">
        <v>16</v>
      </c>
    </row>
    <row r="34" spans="1:22" ht="39.75" customHeight="1">
      <c r="A34" s="105"/>
      <c r="B34" s="22" t="s">
        <v>7</v>
      </c>
      <c r="C34" s="106"/>
      <c r="D34" s="138" t="s">
        <v>56</v>
      </c>
      <c r="E34" s="24">
        <v>801</v>
      </c>
      <c r="F34" s="24">
        <v>80110</v>
      </c>
      <c r="G34" s="51">
        <f>SUM(H34:I34)</f>
        <v>10791</v>
      </c>
      <c r="H34" s="107">
        <f>SUM(M34,K34,J34,P34)</f>
        <v>2883</v>
      </c>
      <c r="I34" s="108">
        <f>SUM(N34,Q34)</f>
        <v>7908</v>
      </c>
      <c r="J34" s="109">
        <v>1158</v>
      </c>
      <c r="K34" s="110">
        <v>990</v>
      </c>
      <c r="L34" s="51">
        <f>SUM(M34:N34)</f>
        <v>0</v>
      </c>
      <c r="M34" s="46">
        <f>735-735</f>
        <v>0</v>
      </c>
      <c r="N34" s="25">
        <v>0</v>
      </c>
      <c r="O34" s="51">
        <f>SUM(P34:Q34)</f>
        <v>8643</v>
      </c>
      <c r="P34" s="46">
        <v>735</v>
      </c>
      <c r="Q34" s="25">
        <v>7908</v>
      </c>
      <c r="R34" s="51">
        <f>SUM(S34:T34)</f>
        <v>0</v>
      </c>
      <c r="S34" s="46">
        <v>0</v>
      </c>
      <c r="T34" s="25">
        <v>0</v>
      </c>
      <c r="U34" s="155"/>
      <c r="V34" s="145" t="s">
        <v>16</v>
      </c>
    </row>
    <row r="35" spans="1:22" ht="37.5" customHeight="1" thickBot="1">
      <c r="A35" s="2"/>
      <c r="B35" s="22" t="s">
        <v>9</v>
      </c>
      <c r="C35" s="13"/>
      <c r="D35" s="136" t="s">
        <v>79</v>
      </c>
      <c r="E35" s="14">
        <v>921</v>
      </c>
      <c r="F35" s="14">
        <v>92109</v>
      </c>
      <c r="G35" s="48">
        <f t="shared" si="0"/>
        <v>6100</v>
      </c>
      <c r="H35" s="61">
        <v>6100</v>
      </c>
      <c r="I35" s="56">
        <v>0</v>
      </c>
      <c r="J35" s="15">
        <v>0</v>
      </c>
      <c r="K35" s="68">
        <v>0</v>
      </c>
      <c r="L35" s="49">
        <v>0</v>
      </c>
      <c r="M35" s="44">
        <v>0</v>
      </c>
      <c r="N35" s="9">
        <v>0</v>
      </c>
      <c r="O35" s="49">
        <v>0</v>
      </c>
      <c r="P35" s="44">
        <v>0</v>
      </c>
      <c r="Q35" s="9">
        <v>0</v>
      </c>
      <c r="R35" s="49">
        <v>650</v>
      </c>
      <c r="S35" s="44">
        <v>650</v>
      </c>
      <c r="T35" s="9">
        <v>0</v>
      </c>
      <c r="U35" s="155">
        <v>5450</v>
      </c>
      <c r="V35" s="145" t="s">
        <v>61</v>
      </c>
    </row>
    <row r="36" spans="1:22" ht="19.5" thickBot="1" thickTop="1">
      <c r="A36" s="29" t="s">
        <v>18</v>
      </c>
      <c r="B36" s="29"/>
      <c r="C36" s="30"/>
      <c r="D36" s="37" t="s">
        <v>21</v>
      </c>
      <c r="E36" s="26"/>
      <c r="F36" s="26"/>
      <c r="G36" s="57"/>
      <c r="H36" s="58"/>
      <c r="I36" s="54"/>
      <c r="J36" s="27"/>
      <c r="K36" s="66"/>
      <c r="L36" s="47"/>
      <c r="M36" s="42"/>
      <c r="N36" s="28"/>
      <c r="O36" s="47"/>
      <c r="P36" s="42"/>
      <c r="Q36" s="28"/>
      <c r="R36" s="47"/>
      <c r="S36" s="42"/>
      <c r="T36" s="28"/>
      <c r="U36" s="147"/>
      <c r="V36" s="139"/>
    </row>
    <row r="37" spans="1:22" ht="39" customHeight="1" thickTop="1">
      <c r="A37" s="3" t="s">
        <v>32</v>
      </c>
      <c r="B37" s="3" t="s">
        <v>2</v>
      </c>
      <c r="C37" s="12"/>
      <c r="D37" s="134" t="s">
        <v>89</v>
      </c>
      <c r="E37" s="14">
        <v>750</v>
      </c>
      <c r="F37" s="14">
        <v>75023</v>
      </c>
      <c r="G37" s="48">
        <v>4000</v>
      </c>
      <c r="H37" s="61">
        <v>600</v>
      </c>
      <c r="I37" s="56">
        <v>3400</v>
      </c>
      <c r="J37" s="15">
        <v>0</v>
      </c>
      <c r="K37" s="68">
        <v>0</v>
      </c>
      <c r="L37" s="48">
        <v>0</v>
      </c>
      <c r="M37" s="43">
        <v>0</v>
      </c>
      <c r="N37" s="10">
        <v>0</v>
      </c>
      <c r="O37" s="48">
        <v>2000</v>
      </c>
      <c r="P37" s="43">
        <v>300</v>
      </c>
      <c r="Q37" s="10">
        <v>1700</v>
      </c>
      <c r="R37" s="48">
        <v>2000</v>
      </c>
      <c r="S37" s="43">
        <v>300</v>
      </c>
      <c r="T37" s="10">
        <v>1700</v>
      </c>
      <c r="U37" s="148"/>
      <c r="V37" s="140" t="s">
        <v>16</v>
      </c>
    </row>
    <row r="38" spans="1:22" ht="42.75" customHeight="1" thickBot="1">
      <c r="A38" s="2"/>
      <c r="B38" s="3" t="s">
        <v>14</v>
      </c>
      <c r="C38" s="13"/>
      <c r="D38" s="136" t="s">
        <v>80</v>
      </c>
      <c r="E38" s="14">
        <v>921</v>
      </c>
      <c r="F38" s="14">
        <v>92116</v>
      </c>
      <c r="G38" s="48">
        <v>4250</v>
      </c>
      <c r="H38" s="61">
        <v>4250</v>
      </c>
      <c r="I38" s="56">
        <v>0</v>
      </c>
      <c r="J38" s="15">
        <v>0</v>
      </c>
      <c r="K38" s="68">
        <v>0</v>
      </c>
      <c r="L38" s="49">
        <v>0</v>
      </c>
      <c r="M38" s="44">
        <v>0</v>
      </c>
      <c r="N38" s="9">
        <v>0</v>
      </c>
      <c r="O38" s="49">
        <v>0</v>
      </c>
      <c r="P38" s="44">
        <v>0</v>
      </c>
      <c r="Q38" s="9">
        <v>0</v>
      </c>
      <c r="R38" s="49">
        <v>700</v>
      </c>
      <c r="S38" s="44">
        <v>700</v>
      </c>
      <c r="T38" s="9">
        <v>0</v>
      </c>
      <c r="U38" s="155">
        <v>3550</v>
      </c>
      <c r="V38" s="145" t="s">
        <v>60</v>
      </c>
    </row>
    <row r="39" spans="1:22" ht="19.5" thickBot="1" thickTop="1">
      <c r="A39" s="29" t="s">
        <v>20</v>
      </c>
      <c r="B39" s="29"/>
      <c r="C39" s="30"/>
      <c r="D39" s="31" t="s">
        <v>26</v>
      </c>
      <c r="E39" s="26"/>
      <c r="F39" s="26"/>
      <c r="G39" s="47"/>
      <c r="H39" s="60"/>
      <c r="I39" s="55"/>
      <c r="J39" s="27"/>
      <c r="K39" s="66"/>
      <c r="L39" s="47"/>
      <c r="M39" s="42"/>
      <c r="N39" s="28"/>
      <c r="O39" s="47"/>
      <c r="P39" s="42"/>
      <c r="Q39" s="28"/>
      <c r="R39" s="47"/>
      <c r="S39" s="42"/>
      <c r="T39" s="28"/>
      <c r="U39" s="147"/>
      <c r="V39" s="146"/>
    </row>
    <row r="40" spans="1:22" ht="60.75" customHeight="1" thickTop="1">
      <c r="A40" s="3"/>
      <c r="B40" s="3" t="s">
        <v>2</v>
      </c>
      <c r="C40" s="12"/>
      <c r="D40" s="134" t="s">
        <v>106</v>
      </c>
      <c r="E40" s="80">
        <v>926</v>
      </c>
      <c r="F40" s="80">
        <v>92601</v>
      </c>
      <c r="G40" s="81">
        <f>SUM(H40:I40)</f>
        <v>31500</v>
      </c>
      <c r="H40" s="82">
        <f>SUM(K40,M40,P40,S40,U40)</f>
        <v>25329</v>
      </c>
      <c r="I40" s="65">
        <f>SUM(N40,Q40,T40)</f>
        <v>6171</v>
      </c>
      <c r="J40" s="83">
        <v>0</v>
      </c>
      <c r="K40" s="84">
        <v>0</v>
      </c>
      <c r="L40" s="81">
        <f>SUM(M40:N40)</f>
        <v>100</v>
      </c>
      <c r="M40" s="85">
        <v>100</v>
      </c>
      <c r="N40" s="86">
        <v>0</v>
      </c>
      <c r="O40" s="81">
        <f>SUM(P40:Q40)</f>
        <v>15900</v>
      </c>
      <c r="P40" s="85">
        <v>15900</v>
      </c>
      <c r="Q40" s="86">
        <v>0</v>
      </c>
      <c r="R40" s="81">
        <f>SUM(S40:T40)</f>
        <v>15500</v>
      </c>
      <c r="S40" s="44">
        <v>9329</v>
      </c>
      <c r="T40" s="9">
        <v>6171</v>
      </c>
      <c r="U40" s="149"/>
      <c r="V40" s="140" t="s">
        <v>16</v>
      </c>
    </row>
    <row r="41" spans="1:22" ht="33" customHeight="1">
      <c r="A41" s="3"/>
      <c r="B41" s="3" t="s">
        <v>14</v>
      </c>
      <c r="C41" s="12"/>
      <c r="D41" s="134" t="s">
        <v>100</v>
      </c>
      <c r="E41" s="80">
        <v>926</v>
      </c>
      <c r="F41" s="80">
        <v>92695</v>
      </c>
      <c r="G41" s="81">
        <f>SUM(H41:I41)</f>
        <v>15000</v>
      </c>
      <c r="H41" s="82">
        <v>2250</v>
      </c>
      <c r="I41" s="65">
        <v>12750</v>
      </c>
      <c r="J41" s="83">
        <v>0</v>
      </c>
      <c r="K41" s="84">
        <v>0</v>
      </c>
      <c r="L41" s="81">
        <f>SUM(M41:N41)</f>
        <v>0</v>
      </c>
      <c r="M41" s="85">
        <v>0</v>
      </c>
      <c r="N41" s="86">
        <v>0</v>
      </c>
      <c r="O41" s="81">
        <f>SUM(P41:Q41)</f>
        <v>0</v>
      </c>
      <c r="P41" s="85">
        <v>0</v>
      </c>
      <c r="Q41" s="86">
        <v>0</v>
      </c>
      <c r="R41" s="81">
        <f>SUM(S41:T41)</f>
        <v>2000</v>
      </c>
      <c r="S41" s="44">
        <v>0</v>
      </c>
      <c r="T41" s="9">
        <v>2000</v>
      </c>
      <c r="U41" s="149">
        <v>13000</v>
      </c>
      <c r="V41" s="140" t="s">
        <v>16</v>
      </c>
    </row>
    <row r="42" spans="1:22" ht="51.75" customHeight="1">
      <c r="A42" s="3" t="s">
        <v>32</v>
      </c>
      <c r="B42" s="3" t="s">
        <v>15</v>
      </c>
      <c r="C42" s="12"/>
      <c r="D42" s="134" t="s">
        <v>81</v>
      </c>
      <c r="E42" s="14">
        <v>926</v>
      </c>
      <c r="F42" s="14">
        <v>92695</v>
      </c>
      <c r="G42" s="48">
        <v>26937</v>
      </c>
      <c r="H42" s="61">
        <v>26937</v>
      </c>
      <c r="I42" s="56">
        <f>SUM(N42,Q42,T42)</f>
        <v>0</v>
      </c>
      <c r="J42" s="15">
        <v>0</v>
      </c>
      <c r="K42" s="68">
        <v>342</v>
      </c>
      <c r="L42" s="48">
        <v>20</v>
      </c>
      <c r="M42" s="43">
        <v>20</v>
      </c>
      <c r="N42" s="10">
        <v>0</v>
      </c>
      <c r="O42" s="48">
        <v>100</v>
      </c>
      <c r="P42" s="43">
        <v>100</v>
      </c>
      <c r="Q42" s="10">
        <v>0</v>
      </c>
      <c r="R42" s="49">
        <v>500</v>
      </c>
      <c r="S42" s="44">
        <v>500</v>
      </c>
      <c r="T42" s="9">
        <v>0</v>
      </c>
      <c r="U42" s="149">
        <v>25975</v>
      </c>
      <c r="V42" s="141" t="s">
        <v>27</v>
      </c>
    </row>
    <row r="43" spans="1:22" ht="38.25" customHeight="1">
      <c r="A43" s="3" t="s">
        <v>32</v>
      </c>
      <c r="B43" s="3" t="s">
        <v>6</v>
      </c>
      <c r="C43" s="12"/>
      <c r="D43" s="134" t="s">
        <v>94</v>
      </c>
      <c r="E43" s="14">
        <v>926</v>
      </c>
      <c r="F43" s="14">
        <v>92601</v>
      </c>
      <c r="G43" s="48">
        <v>850</v>
      </c>
      <c r="H43" s="61">
        <v>850</v>
      </c>
      <c r="I43" s="56">
        <v>0</v>
      </c>
      <c r="J43" s="15">
        <v>0</v>
      </c>
      <c r="K43" s="68">
        <v>150</v>
      </c>
      <c r="L43" s="48">
        <v>400</v>
      </c>
      <c r="M43" s="43">
        <v>400</v>
      </c>
      <c r="N43" s="10">
        <v>0</v>
      </c>
      <c r="O43" s="49">
        <v>300</v>
      </c>
      <c r="P43" s="44">
        <v>300</v>
      </c>
      <c r="Q43" s="9">
        <v>0</v>
      </c>
      <c r="R43" s="49">
        <v>0</v>
      </c>
      <c r="S43" s="44">
        <v>0</v>
      </c>
      <c r="T43" s="9">
        <v>0</v>
      </c>
      <c r="U43" s="149"/>
      <c r="V43" s="140" t="s">
        <v>62</v>
      </c>
    </row>
    <row r="44" spans="1:22" ht="51.75" customHeight="1">
      <c r="A44" s="3" t="s">
        <v>32</v>
      </c>
      <c r="B44" s="3" t="s">
        <v>7</v>
      </c>
      <c r="C44" s="12"/>
      <c r="D44" s="134" t="s">
        <v>98</v>
      </c>
      <c r="E44" s="14">
        <v>926</v>
      </c>
      <c r="F44" s="14">
        <v>92695</v>
      </c>
      <c r="G44" s="48">
        <f>SUM(H44:I44)</f>
        <v>6110</v>
      </c>
      <c r="H44" s="61">
        <f>SUM(J44:K44,M44,P44,S44,U44)</f>
        <v>1010</v>
      </c>
      <c r="I44" s="43">
        <f>SUM(N44,Q44,T44)</f>
        <v>5100</v>
      </c>
      <c r="J44" s="15">
        <v>0</v>
      </c>
      <c r="K44" s="68">
        <v>110</v>
      </c>
      <c r="L44" s="48">
        <v>0</v>
      </c>
      <c r="M44" s="43">
        <v>0</v>
      </c>
      <c r="N44" s="10">
        <v>0</v>
      </c>
      <c r="O44" s="48">
        <f>SUM(P44:Q44)</f>
        <v>2000</v>
      </c>
      <c r="P44" s="43">
        <v>300</v>
      </c>
      <c r="Q44" s="10">
        <v>1700</v>
      </c>
      <c r="R44" s="48">
        <f>SUM(S44:T44)</f>
        <v>4000</v>
      </c>
      <c r="S44" s="43">
        <v>600</v>
      </c>
      <c r="T44" s="10">
        <v>3400</v>
      </c>
      <c r="U44" s="148">
        <v>0</v>
      </c>
      <c r="V44" s="140" t="s">
        <v>16</v>
      </c>
    </row>
    <row r="45" spans="1:23" ht="38.25" customHeight="1">
      <c r="A45" s="3" t="s">
        <v>32</v>
      </c>
      <c r="B45" s="3" t="s">
        <v>9</v>
      </c>
      <c r="C45" s="12"/>
      <c r="D45" s="134" t="s">
        <v>84</v>
      </c>
      <c r="E45" s="14">
        <v>921</v>
      </c>
      <c r="F45" s="14">
        <v>92109</v>
      </c>
      <c r="G45" s="48">
        <v>10000</v>
      </c>
      <c r="H45" s="61">
        <v>1500</v>
      </c>
      <c r="I45" s="56">
        <v>8500</v>
      </c>
      <c r="J45" s="15">
        <v>0</v>
      </c>
      <c r="K45" s="68">
        <v>0</v>
      </c>
      <c r="L45" s="48">
        <v>0</v>
      </c>
      <c r="M45" s="43">
        <v>0</v>
      </c>
      <c r="N45" s="10">
        <v>0</v>
      </c>
      <c r="O45" s="48">
        <v>0</v>
      </c>
      <c r="P45" s="43">
        <v>0</v>
      </c>
      <c r="Q45" s="10">
        <v>0</v>
      </c>
      <c r="R45" s="48">
        <v>1000</v>
      </c>
      <c r="S45" s="43">
        <v>150</v>
      </c>
      <c r="T45" s="10">
        <v>850</v>
      </c>
      <c r="U45" s="148">
        <v>9000</v>
      </c>
      <c r="V45" s="140" t="s">
        <v>61</v>
      </c>
      <c r="W45" s="124"/>
    </row>
    <row r="46" spans="1:22" ht="36.75" customHeight="1">
      <c r="A46" s="3" t="s">
        <v>32</v>
      </c>
      <c r="B46" s="3" t="s">
        <v>10</v>
      </c>
      <c r="C46" s="12"/>
      <c r="D46" s="134" t="s">
        <v>22</v>
      </c>
      <c r="E46" s="14">
        <v>801</v>
      </c>
      <c r="F46" s="14">
        <v>80195</v>
      </c>
      <c r="G46" s="48">
        <v>650</v>
      </c>
      <c r="H46" s="61">
        <v>650</v>
      </c>
      <c r="I46" s="56">
        <f>SUM(N46,Q46)</f>
        <v>0</v>
      </c>
      <c r="J46" s="16">
        <v>102</v>
      </c>
      <c r="K46" s="16">
        <v>50</v>
      </c>
      <c r="L46" s="166">
        <v>40</v>
      </c>
      <c r="M46" s="43">
        <v>40</v>
      </c>
      <c r="N46" s="10">
        <v>0</v>
      </c>
      <c r="O46" s="48">
        <v>40</v>
      </c>
      <c r="P46" s="43">
        <v>40</v>
      </c>
      <c r="Q46" s="10">
        <v>0</v>
      </c>
      <c r="R46" s="49">
        <v>50</v>
      </c>
      <c r="S46" s="44">
        <v>50</v>
      </c>
      <c r="T46" s="9">
        <v>0</v>
      </c>
      <c r="U46" s="149">
        <v>368</v>
      </c>
      <c r="V46" s="140" t="s">
        <v>16</v>
      </c>
    </row>
    <row r="47" spans="1:22" ht="39" customHeight="1" thickBot="1">
      <c r="A47" s="32"/>
      <c r="B47" s="32" t="s">
        <v>52</v>
      </c>
      <c r="C47" s="33"/>
      <c r="D47" s="163" t="s">
        <v>74</v>
      </c>
      <c r="E47" s="18">
        <v>801</v>
      </c>
      <c r="F47" s="18">
        <v>80101</v>
      </c>
      <c r="G47" s="164">
        <v>3200</v>
      </c>
      <c r="H47" s="59">
        <v>1600</v>
      </c>
      <c r="I47" s="165">
        <v>1600</v>
      </c>
      <c r="J47" s="19">
        <v>0</v>
      </c>
      <c r="K47" s="19">
        <v>0</v>
      </c>
      <c r="L47" s="167">
        <f>300-269</f>
        <v>31</v>
      </c>
      <c r="M47" s="52">
        <f>300-269</f>
        <v>31</v>
      </c>
      <c r="N47" s="168">
        <v>0</v>
      </c>
      <c r="O47" s="167">
        <f>2900+269</f>
        <v>3169</v>
      </c>
      <c r="P47" s="52">
        <f>1300+269</f>
        <v>1569</v>
      </c>
      <c r="Q47" s="168">
        <v>1600</v>
      </c>
      <c r="R47" s="167">
        <v>0</v>
      </c>
      <c r="S47" s="52">
        <v>0</v>
      </c>
      <c r="T47" s="11">
        <v>0</v>
      </c>
      <c r="U47" s="151"/>
      <c r="V47" s="142" t="s">
        <v>16</v>
      </c>
    </row>
    <row r="48" spans="1:22" s="8" customFormat="1" ht="24.75" customHeight="1" thickBot="1">
      <c r="A48" s="156"/>
      <c r="B48" s="157"/>
      <c r="C48" s="158"/>
      <c r="D48" s="159" t="s">
        <v>37</v>
      </c>
      <c r="E48" s="160"/>
      <c r="F48" s="160"/>
      <c r="G48" s="161">
        <f aca="true" t="shared" si="1" ref="G48:U48">SUM(G6:G47)</f>
        <v>195445</v>
      </c>
      <c r="H48" s="161">
        <f t="shared" si="1"/>
        <v>127583</v>
      </c>
      <c r="I48" s="161">
        <f t="shared" si="1"/>
        <v>67862</v>
      </c>
      <c r="J48" s="161">
        <f t="shared" si="1"/>
        <v>5368</v>
      </c>
      <c r="K48" s="161">
        <f t="shared" si="1"/>
        <v>11323</v>
      </c>
      <c r="L48" s="161">
        <f t="shared" si="1"/>
        <v>11033</v>
      </c>
      <c r="M48" s="161">
        <f t="shared" si="1"/>
        <v>10333</v>
      </c>
      <c r="N48" s="161">
        <f t="shared" si="1"/>
        <v>700</v>
      </c>
      <c r="O48" s="161">
        <f t="shared" si="1"/>
        <v>51206</v>
      </c>
      <c r="P48" s="161">
        <f t="shared" si="1"/>
        <v>27674</v>
      </c>
      <c r="Q48" s="161">
        <f t="shared" si="1"/>
        <v>23532</v>
      </c>
      <c r="R48" s="161">
        <f t="shared" si="1"/>
        <v>33175</v>
      </c>
      <c r="S48" s="161">
        <f t="shared" si="1"/>
        <v>16669</v>
      </c>
      <c r="T48" s="161">
        <f t="shared" si="1"/>
        <v>16506</v>
      </c>
      <c r="U48" s="161">
        <f t="shared" si="1"/>
        <v>83340</v>
      </c>
      <c r="V48" s="162"/>
    </row>
    <row r="49" spans="4:22" s="8" customFormat="1" ht="15">
      <c r="D49" s="6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6"/>
    </row>
    <row r="50" spans="1:21" s="39" customFormat="1" ht="12.75">
      <c r="A50" s="38"/>
      <c r="B50" s="38"/>
      <c r="C50" s="38"/>
      <c r="D50" s="38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s="39" customFormat="1" ht="12.75">
      <c r="A51" s="38"/>
      <c r="B51" s="38"/>
      <c r="C51" s="38"/>
      <c r="D51" s="38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s="39" customFormat="1" ht="12.75">
      <c r="A52" s="38"/>
      <c r="B52" s="38"/>
      <c r="C52" s="38"/>
      <c r="D52" s="38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s="39" customFormat="1" ht="18">
      <c r="A53" s="116"/>
      <c r="B53" s="116"/>
      <c r="C53" s="116"/>
      <c r="D53" s="116" t="s">
        <v>57</v>
      </c>
      <c r="E53" s="62"/>
      <c r="F53" s="62"/>
      <c r="G53" s="117"/>
      <c r="H53" s="117"/>
      <c r="I53" s="117"/>
      <c r="J53" s="117"/>
      <c r="K53" s="117"/>
      <c r="L53" s="117"/>
      <c r="M53" s="117"/>
      <c r="N53" s="40"/>
      <c r="O53" s="40"/>
      <c r="P53" s="40"/>
      <c r="Q53" s="40"/>
      <c r="R53" s="40"/>
      <c r="S53" s="40"/>
      <c r="T53" s="40"/>
      <c r="U53" s="40"/>
    </row>
    <row r="54" spans="1:17" s="20" customFormat="1" ht="20.25">
      <c r="A54" s="120"/>
      <c r="B54" s="120"/>
      <c r="C54" s="120"/>
      <c r="D54" s="120" t="s">
        <v>83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18"/>
    </row>
    <row r="55" spans="1:17" s="20" customFormat="1" ht="20.25">
      <c r="A55" s="120"/>
      <c r="B55" s="120"/>
      <c r="C55" s="120"/>
      <c r="D55" s="120" t="s">
        <v>85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1:17" s="20" customFormat="1" ht="20.25">
      <c r="A56" s="120"/>
      <c r="B56" s="120"/>
      <c r="C56" s="120"/>
      <c r="D56" s="120" t="s">
        <v>86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18"/>
    </row>
    <row r="57" spans="1:17" s="20" customFormat="1" ht="20.25">
      <c r="A57" s="120"/>
      <c r="B57" s="120"/>
      <c r="C57" s="120"/>
      <c r="D57" s="120" t="s">
        <v>87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18"/>
    </row>
    <row r="58" spans="1:17" ht="20.25" hidden="1">
      <c r="A58" s="212" t="s">
        <v>39</v>
      </c>
      <c r="B58" s="212"/>
      <c r="C58" s="212"/>
      <c r="D58" s="212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19"/>
    </row>
    <row r="59" spans="1:17" ht="20.25" hidden="1">
      <c r="A59" s="121"/>
      <c r="B59" s="121"/>
      <c r="C59" s="121"/>
      <c r="D59" s="121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19"/>
    </row>
    <row r="60" spans="1:17" ht="20.25" hidden="1">
      <c r="A60" s="120" t="s">
        <v>40</v>
      </c>
      <c r="B60" s="211" t="s">
        <v>43</v>
      </c>
      <c r="C60" s="211"/>
      <c r="D60" s="211"/>
      <c r="E60" s="211"/>
      <c r="F60" s="211"/>
      <c r="G60" s="211"/>
      <c r="H60" s="120"/>
      <c r="I60" s="120"/>
      <c r="J60" s="120"/>
      <c r="K60" s="120"/>
      <c r="L60" s="120"/>
      <c r="M60" s="120"/>
      <c r="N60" s="120"/>
      <c r="O60" s="120"/>
      <c r="P60" s="120"/>
      <c r="Q60" s="119"/>
    </row>
    <row r="61" spans="1:17" ht="20.25" hidden="1">
      <c r="A61" s="120" t="s">
        <v>41</v>
      </c>
      <c r="B61" s="211" t="s">
        <v>42</v>
      </c>
      <c r="C61" s="211"/>
      <c r="D61" s="211"/>
      <c r="E61" s="211"/>
      <c r="F61" s="211"/>
      <c r="G61" s="211"/>
      <c r="H61" s="120"/>
      <c r="I61" s="120"/>
      <c r="J61" s="120"/>
      <c r="K61" s="120"/>
      <c r="L61" s="120"/>
      <c r="M61" s="120"/>
      <c r="N61" s="120"/>
      <c r="O61" s="120"/>
      <c r="P61" s="120"/>
      <c r="Q61" s="119"/>
    </row>
    <row r="62" spans="1:17" ht="20.25" hidden="1">
      <c r="A62" s="120" t="s">
        <v>44</v>
      </c>
      <c r="B62" s="211" t="s">
        <v>45</v>
      </c>
      <c r="C62" s="211"/>
      <c r="D62" s="211"/>
      <c r="E62" s="211"/>
      <c r="F62" s="211"/>
      <c r="G62" s="211"/>
      <c r="H62" s="120"/>
      <c r="I62" s="120"/>
      <c r="J62" s="120"/>
      <c r="K62" s="120"/>
      <c r="L62" s="120"/>
      <c r="M62" s="120"/>
      <c r="N62" s="120"/>
      <c r="O62" s="120"/>
      <c r="P62" s="120"/>
      <c r="Q62" s="119"/>
    </row>
    <row r="63" spans="1:17" ht="20.25" hidden="1">
      <c r="A63" s="120" t="s">
        <v>46</v>
      </c>
      <c r="B63" s="211" t="s">
        <v>47</v>
      </c>
      <c r="C63" s="211"/>
      <c r="D63" s="211"/>
      <c r="E63" s="211"/>
      <c r="F63" s="211"/>
      <c r="G63" s="211"/>
      <c r="H63" s="120"/>
      <c r="I63" s="120"/>
      <c r="J63" s="120"/>
      <c r="K63" s="120"/>
      <c r="L63" s="120"/>
      <c r="M63" s="120"/>
      <c r="N63" s="120"/>
      <c r="O63" s="120"/>
      <c r="P63" s="120"/>
      <c r="Q63" s="119"/>
    </row>
    <row r="64" spans="1:17" ht="20.25" hidden="1">
      <c r="A64" s="120" t="s">
        <v>48</v>
      </c>
      <c r="B64" s="211" t="s">
        <v>50</v>
      </c>
      <c r="C64" s="211"/>
      <c r="D64" s="211"/>
      <c r="E64" s="211"/>
      <c r="F64" s="211"/>
      <c r="G64" s="211"/>
      <c r="H64" s="120"/>
      <c r="I64" s="120"/>
      <c r="J64" s="120"/>
      <c r="K64" s="120"/>
      <c r="L64" s="120"/>
      <c r="M64" s="120"/>
      <c r="N64" s="120"/>
      <c r="O64" s="120"/>
      <c r="P64" s="120"/>
      <c r="Q64" s="119"/>
    </row>
    <row r="65" spans="1:17" ht="20.25">
      <c r="A65" s="120"/>
      <c r="B65" s="120"/>
      <c r="C65" s="120"/>
      <c r="D65" s="120" t="s">
        <v>88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19"/>
    </row>
    <row r="66" spans="1:17" ht="20.25">
      <c r="A66" s="120"/>
      <c r="B66" s="120"/>
      <c r="C66" s="120"/>
      <c r="D66" s="120" t="s">
        <v>90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19"/>
    </row>
    <row r="67" spans="1:17" ht="20.25">
      <c r="A67" s="120"/>
      <c r="B67" s="120"/>
      <c r="C67" s="120"/>
      <c r="D67" s="120" t="s">
        <v>92</v>
      </c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19"/>
    </row>
    <row r="68" spans="1:17" ht="20.25">
      <c r="A68" s="120"/>
      <c r="B68" s="120"/>
      <c r="C68" s="120"/>
      <c r="D68" s="120" t="s">
        <v>103</v>
      </c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19"/>
    </row>
    <row r="69" spans="1:17" ht="20.2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19"/>
    </row>
    <row r="70" spans="1:16" ht="20.25">
      <c r="A70" s="120"/>
      <c r="B70" s="120"/>
      <c r="C70" s="120"/>
      <c r="D70" s="120" t="s">
        <v>102</v>
      </c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</row>
    <row r="71" spans="1:13" ht="20.25">
      <c r="A71" s="116"/>
      <c r="B71" s="116"/>
      <c r="C71" s="116"/>
      <c r="D71" s="116" t="s">
        <v>104</v>
      </c>
      <c r="E71" s="116"/>
      <c r="F71" s="116"/>
      <c r="G71" s="116"/>
      <c r="H71" s="116"/>
      <c r="I71" s="116"/>
      <c r="J71" s="116"/>
      <c r="K71" s="116"/>
      <c r="L71" s="116"/>
      <c r="M71" s="116"/>
    </row>
    <row r="72" spans="1:13" ht="18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</sheetData>
  <mergeCells count="27">
    <mergeCell ref="B63:G63"/>
    <mergeCell ref="H3:I3"/>
    <mergeCell ref="B64:G64"/>
    <mergeCell ref="R2:T2"/>
    <mergeCell ref="S3:T3"/>
    <mergeCell ref="L3:L4"/>
    <mergeCell ref="B61:G61"/>
    <mergeCell ref="G1:I2"/>
    <mergeCell ref="B62:G62"/>
    <mergeCell ref="D1:D4"/>
    <mergeCell ref="E1:E4"/>
    <mergeCell ref="F1:F4"/>
    <mergeCell ref="A1:C4"/>
    <mergeCell ref="B60:G60"/>
    <mergeCell ref="A58:D58"/>
    <mergeCell ref="G3:G4"/>
    <mergeCell ref="J1:J4"/>
    <mergeCell ref="L2:N2"/>
    <mergeCell ref="L1:T1"/>
    <mergeCell ref="O2:Q2"/>
    <mergeCell ref="K1:K4"/>
    <mergeCell ref="O3:O4"/>
    <mergeCell ref="P3:Q3"/>
    <mergeCell ref="U1:U4"/>
    <mergeCell ref="R3:R4"/>
    <mergeCell ref="M3:N3"/>
    <mergeCell ref="V1:V4"/>
  </mergeCells>
  <printOptions headings="1"/>
  <pageMargins left="0.984251968503937" right="0.7874015748031497" top="1.1811023622047245" bottom="0.7874015748031497" header="0.7480314960629921" footer="0.1968503937007874"/>
  <pageSetup horizontalDpi="600" verticalDpi="600" orientation="landscape" paperSize="9" scale="45" r:id="rId1"/>
  <headerFooter alignWithMargins="0">
    <oddHeader>&amp;C&amp;"Arial,Pogrubiony"&amp;14Wieloletni Plan Inwestycyjny Gminy Miasto Brzeg na lata 2008-2010&amp;R&amp;"Arial,Pogrubiony"&amp;14Załącznik nr 2 do Uchwały Nr XXXIV/296/08  
Rady Miejskiej Brzegu z dnia 26 września 2008 r.</oddHeader>
  </headerFooter>
  <rowBreaks count="2" manualBreakCount="2">
    <brk id="15" max="20" man="1"/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2008-09-29T08:49:13Z</cp:lastPrinted>
  <dcterms:created xsi:type="dcterms:W3CDTF">2005-03-18T11:27:33Z</dcterms:created>
  <dcterms:modified xsi:type="dcterms:W3CDTF">2008-09-30T07:10:46Z</dcterms:modified>
  <cp:category/>
  <cp:version/>
  <cp:contentType/>
  <cp:contentStatus/>
</cp:coreProperties>
</file>