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'Arkusz1'!$A$1:$H$373</definedName>
  </definedNames>
  <calcPr fullCalcOnLoad="1"/>
</workbook>
</file>

<file path=xl/sharedStrings.xml><?xml version="1.0" encoding="utf-8"?>
<sst xmlns="http://schemas.openxmlformats.org/spreadsheetml/2006/main" count="307" uniqueCount="118">
  <si>
    <t>Dział</t>
  </si>
  <si>
    <t>rozdział</t>
  </si>
  <si>
    <t xml:space="preserve"> </t>
  </si>
  <si>
    <t>Wyszczególnienie</t>
  </si>
  <si>
    <t>Plan</t>
  </si>
  <si>
    <t>Rolnictwo i łowiectwo</t>
  </si>
  <si>
    <t>Pozostała działalność</t>
  </si>
  <si>
    <t>wydatki bieżące</t>
  </si>
  <si>
    <t>Transport i łączność</t>
  </si>
  <si>
    <t>Lokalny transport zbiorowy</t>
  </si>
  <si>
    <t>Drogi publiczne gminne</t>
  </si>
  <si>
    <t>w tym: zakupy towarów i usług</t>
  </si>
  <si>
    <t>Gospodarka mieszkaniowa</t>
  </si>
  <si>
    <t>w tym : zakupy towarów i usług</t>
  </si>
  <si>
    <t>wydatki majątkowe</t>
  </si>
  <si>
    <t>wydatki  bieżące</t>
  </si>
  <si>
    <t>Działalność usługowa</t>
  </si>
  <si>
    <t>w tym: zakupy towarów i uslug</t>
  </si>
  <si>
    <t>Administracja publiczna</t>
  </si>
  <si>
    <t>w tym: wynagrodzenia i pochodne od wynagrodzeń</t>
  </si>
  <si>
    <t>zakupy towarów i usług</t>
  </si>
  <si>
    <t>zakupy  towarów i usług</t>
  </si>
  <si>
    <t>Straż Miejska</t>
  </si>
  <si>
    <t>zakupy towarów  i usług</t>
  </si>
  <si>
    <t>Bezpieczeństwo publiczne i ochrona p.poż.</t>
  </si>
  <si>
    <t>Obsługa długu publicznego</t>
  </si>
  <si>
    <t>Różne rozliczenia</t>
  </si>
  <si>
    <t>Oświata i wychowanie</t>
  </si>
  <si>
    <t>w tym: dotacje</t>
  </si>
  <si>
    <t>Ochrona zdrowia</t>
  </si>
  <si>
    <t>w tym: świadczenia na rzecz osób  fizycznych</t>
  </si>
  <si>
    <t>w tym: świadczenia na rzecz osób fizycznych</t>
  </si>
  <si>
    <t xml:space="preserve">wydatki bieżące </t>
  </si>
  <si>
    <t xml:space="preserve">Edukacyjna opieka wychowawcza </t>
  </si>
  <si>
    <t>Gospodarka komunalna i ochrona środowiska</t>
  </si>
  <si>
    <t>Kultura fizyczna i sport</t>
  </si>
  <si>
    <t>R a z e m      w y d a t k i</t>
  </si>
  <si>
    <t>w zł</t>
  </si>
  <si>
    <t>Zał. Nr 3</t>
  </si>
  <si>
    <t>Pomoc społeczna</t>
  </si>
  <si>
    <t>rezerwa ogólna</t>
  </si>
  <si>
    <t>dotacja dla przedszkoli</t>
  </si>
  <si>
    <t xml:space="preserve">rezerwa celowa </t>
  </si>
  <si>
    <t>zakup towarów i usług</t>
  </si>
  <si>
    <t>dotacje</t>
  </si>
  <si>
    <t xml:space="preserve">w tym: dotacje </t>
  </si>
  <si>
    <t>* na cele oświatowe</t>
  </si>
  <si>
    <t>Różne jednostki obsługi gospodarki mieszkaniowej</t>
  </si>
  <si>
    <t>Gospodarka gruntami i nieruchomościami</t>
  </si>
  <si>
    <t>Plany zagospodarowania przestrzennego</t>
  </si>
  <si>
    <t>Opracowania geodezyjne i kartograficzne</t>
  </si>
  <si>
    <t>Urzędy wojewódzkie</t>
  </si>
  <si>
    <t>Rada miasta</t>
  </si>
  <si>
    <t>Urząd miasta</t>
  </si>
  <si>
    <t>Urzędy naczelnych organów władzy państwowej, kontroli i ochrony prawa oraz sądownictwa</t>
  </si>
  <si>
    <t>Urzędy naczelnych organów władzy państwowej, kontroli i ochrony prawa</t>
  </si>
  <si>
    <t>Obrona cywilna</t>
  </si>
  <si>
    <t>Obsługa papierów wart., kredytów i pożyczek jst</t>
  </si>
  <si>
    <t>Rozliczenia z tytułu poręczeń i gwarancji udzielonych przez Skarb Państwa lub jst</t>
  </si>
  <si>
    <t>Rezerwy ogólne i celowe</t>
  </si>
  <si>
    <t>Szkoły podstawowe</t>
  </si>
  <si>
    <t>Przedszkola</t>
  </si>
  <si>
    <t>Gimnazja</t>
  </si>
  <si>
    <t>Zespoły obsługi ekonomiczno-administracyjnej szkół</t>
  </si>
  <si>
    <t>Dokształcanie i doskonalenie nauczycieli</t>
  </si>
  <si>
    <t>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</si>
  <si>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</si>
  <si>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</si>
  <si>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</si>
  <si>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społecznej</t>
  </si>
  <si>
    <t>Jednostki specjalistycznego poradnictwa, mieszkania chronione i ośrodki interwencji kryzysowej</t>
  </si>
  <si>
    <t>Usługi opiekuńcze i specjalistyczne usługi opiekuńcze</t>
  </si>
  <si>
    <t>Żłobki</t>
  </si>
  <si>
    <t>Pozostałe zadania w zakresie polityki społecznej</t>
  </si>
  <si>
    <t>Świetlice szkolne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</si>
  <si>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</si>
  <si>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</si>
  <si>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</si>
  <si>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</si>
  <si>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</si>
  <si>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Domy i ośrodki kultury, świetlice i kluby</t>
  </si>
  <si>
    <t>Biblioteki</t>
  </si>
  <si>
    <t>Ochrona zabytków i opieka nad zabytkami</t>
  </si>
  <si>
    <t>Obiekty sportowe</t>
  </si>
  <si>
    <t>Zadania w zakresie kultury fizycznej i sportu</t>
  </si>
  <si>
    <t>wynagrodzenia i pochodne od wynagrodzeń</t>
  </si>
  <si>
    <t>Cmentarze</t>
  </si>
  <si>
    <t>Promocja jednostek samorządu terytorialnego</t>
  </si>
  <si>
    <t>wydatki na obsługę długu jst</t>
  </si>
  <si>
    <t>Dowożenie uczniów do szkół</t>
  </si>
  <si>
    <t>Pomoc materialna dla uczniów</t>
  </si>
  <si>
    <t>świadczenia na rzecz osób fizycznych</t>
  </si>
  <si>
    <t xml:space="preserve">wydatki majątkowe </t>
  </si>
  <si>
    <t>Zwalczanie narkomanii</t>
  </si>
  <si>
    <t>Ośrodki wsparcia</t>
  </si>
  <si>
    <t>* na realizację zadań własnych z zakresu zarządzania kryzysowego</t>
  </si>
  <si>
    <t>w tym: dotacja</t>
  </si>
  <si>
    <t>wydatki z tytułu poręczeń udzielonych przez jst</t>
  </si>
  <si>
    <t>Wydatki budżetowe na 2009 rok</t>
  </si>
  <si>
    <t>Turystyka</t>
  </si>
  <si>
    <t>Ośrodki informacji turystycznej</t>
  </si>
  <si>
    <t>Obrona narodowa</t>
  </si>
  <si>
    <t>Pozostałe wydatki obronne</t>
  </si>
  <si>
    <t>* Powiatowy Inkubator Przedsiębiorczości</t>
  </si>
  <si>
    <t>01.01. 2009 r.</t>
  </si>
  <si>
    <t>Wykonanie</t>
  </si>
  <si>
    <t xml:space="preserve">Wyk. </t>
  </si>
  <si>
    <t>%</t>
  </si>
  <si>
    <t>Świadczenia rodzinne, świadczenia z funduszu  alimentacyjnego oraz składki na ubezpieczenia emerytalne i rentowe z ubezpieczenia społecznego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</si>
  <si>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</si>
  <si>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</si>
  <si>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Kultura i ochrona dziedzictwa narodowego</t>
  </si>
  <si>
    <t>Wybory do Parlamentu Europejskiego</t>
  </si>
  <si>
    <t>w tym: wydatki bieżące</t>
  </si>
  <si>
    <t>31.12. 2009 r.</t>
  </si>
  <si>
    <t>010</t>
  </si>
  <si>
    <t>01095</t>
  </si>
  <si>
    <t>Składki na ubezpieczenie zdrowotne opłacane za osoby pobierające niektóre świadczenia z pomocy społecznej, niektóre świadczenia rodzinne oraz za osoby uczestniczące w zajęciach w centrum integracji społecznej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</si>
</sst>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  <numFmt numFmtId="166" formatCode="#,##0.00\ _z_ł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164" fontId="1" fillId="0" borderId="10" xfId="0" applyNumberFormat="1" applyFon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4" xfId="0" applyNumberForma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4" fontId="0" fillId="0" borderId="17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7" xfId="0" applyBorder="1" applyAlignment="1">
      <alignment/>
    </xf>
    <xf numFmtId="0" fontId="1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vertical="center"/>
    </xf>
    <xf numFmtId="164" fontId="0" fillId="0" borderId="2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1" fillId="0" borderId="12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right"/>
    </xf>
    <xf numFmtId="166" fontId="0" fillId="0" borderId="11" xfId="0" applyNumberFormat="1" applyBorder="1" applyAlignment="1">
      <alignment horizontal="right"/>
    </xf>
    <xf numFmtId="166" fontId="0" fillId="0" borderId="12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6" fontId="0" fillId="0" borderId="14" xfId="0" applyNumberFormat="1" applyBorder="1" applyAlignment="1">
      <alignment horizontal="right"/>
    </xf>
    <xf numFmtId="166" fontId="0" fillId="0" borderId="13" xfId="0" applyNumberFormat="1" applyBorder="1" applyAlignment="1">
      <alignment horizontal="right"/>
    </xf>
    <xf numFmtId="166" fontId="0" fillId="0" borderId="14" xfId="0" applyNumberFormat="1" applyBorder="1" applyAlignment="1">
      <alignment/>
    </xf>
    <xf numFmtId="166" fontId="1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1" fillId="0" borderId="13" xfId="0" applyNumberFormat="1" applyFont="1" applyBorder="1" applyAlignment="1">
      <alignment/>
    </xf>
    <xf numFmtId="166" fontId="0" fillId="0" borderId="13" xfId="0" applyNumberFormat="1" applyFon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1" fillId="0" borderId="14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166" fontId="0" fillId="0" borderId="17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1" fillId="0" borderId="12" xfId="0" applyNumberFormat="1" applyFont="1" applyBorder="1" applyAlignment="1">
      <alignment horizontal="right"/>
    </xf>
    <xf numFmtId="166" fontId="1" fillId="0" borderId="12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/>
    </xf>
    <xf numFmtId="166" fontId="1" fillId="0" borderId="13" xfId="0" applyNumberFormat="1" applyFont="1" applyBorder="1" applyAlignment="1">
      <alignment horizontal="right"/>
    </xf>
    <xf numFmtId="166" fontId="0" fillId="0" borderId="12" xfId="0" applyNumberFormat="1" applyFont="1" applyBorder="1" applyAlignment="1">
      <alignment horizontal="right"/>
    </xf>
    <xf numFmtId="166" fontId="0" fillId="0" borderId="16" xfId="0" applyNumberForma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166" fontId="0" fillId="0" borderId="13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3"/>
  <sheetViews>
    <sheetView tabSelected="1" zoomScale="135" zoomScaleNormal="135" zoomScaleSheetLayoutView="100" workbookViewId="0" topLeftCell="A1">
      <selection activeCell="E3" sqref="E3"/>
    </sheetView>
  </sheetViews>
  <sheetFormatPr defaultColWidth="9.00390625" defaultRowHeight="12.75"/>
  <cols>
    <col min="3" max="3" width="46.125" style="0" customWidth="1"/>
    <col min="4" max="5" width="16.00390625" style="0" customWidth="1"/>
    <col min="6" max="6" width="15.00390625" style="0" customWidth="1"/>
    <col min="7" max="7" width="9.25390625" style="0" customWidth="1"/>
  </cols>
  <sheetData>
    <row r="1" spans="2:6" ht="15.75">
      <c r="B1" s="1"/>
      <c r="C1" s="32" t="s">
        <v>98</v>
      </c>
      <c r="D1" s="33"/>
      <c r="E1" s="1"/>
      <c r="F1" s="33" t="s">
        <v>38</v>
      </c>
    </row>
    <row r="3" spans="4:8" ht="13.5" thickBot="1">
      <c r="D3" s="27"/>
      <c r="H3" t="s">
        <v>2</v>
      </c>
    </row>
    <row r="4" spans="2:7" ht="12.75">
      <c r="B4" s="40"/>
      <c r="C4" s="5"/>
      <c r="D4" s="2"/>
      <c r="E4" s="2"/>
      <c r="F4" s="2"/>
      <c r="G4" s="2"/>
    </row>
    <row r="5" spans="2:7" ht="12.75">
      <c r="B5" s="41" t="s">
        <v>0</v>
      </c>
      <c r="C5" s="8" t="s">
        <v>3</v>
      </c>
      <c r="D5" s="4" t="s">
        <v>4</v>
      </c>
      <c r="E5" s="4" t="s">
        <v>4</v>
      </c>
      <c r="F5" s="4" t="s">
        <v>105</v>
      </c>
      <c r="G5" s="4" t="s">
        <v>106</v>
      </c>
    </row>
    <row r="6" spans="2:7" ht="12.75">
      <c r="B6" s="41" t="s">
        <v>1</v>
      </c>
      <c r="C6" s="6"/>
      <c r="D6" s="4" t="s">
        <v>104</v>
      </c>
      <c r="E6" s="4" t="s">
        <v>114</v>
      </c>
      <c r="F6" s="4" t="s">
        <v>114</v>
      </c>
      <c r="G6" s="85" t="s">
        <v>107</v>
      </c>
    </row>
    <row r="7" spans="2:7" ht="13.5" thickBot="1">
      <c r="B7" s="42"/>
      <c r="C7" s="7"/>
      <c r="D7" s="117" t="s">
        <v>37</v>
      </c>
      <c r="E7" s="117" t="s">
        <v>37</v>
      </c>
      <c r="F7" s="117" t="s">
        <v>37</v>
      </c>
      <c r="G7" s="3"/>
    </row>
    <row r="8" spans="2:7" ht="12.75">
      <c r="B8" s="43"/>
      <c r="D8" s="12"/>
      <c r="E8" s="12"/>
      <c r="F8" s="12"/>
      <c r="G8" s="12"/>
    </row>
    <row r="9" spans="2:7" ht="13.5" thickBot="1">
      <c r="B9" s="114" t="s">
        <v>115</v>
      </c>
      <c r="C9" s="9" t="s">
        <v>5</v>
      </c>
      <c r="D9" s="13">
        <f aca="true" t="shared" si="0" ref="D9:F11">SUM(D10)</f>
        <v>1500</v>
      </c>
      <c r="E9" s="89">
        <f t="shared" si="0"/>
        <v>4458</v>
      </c>
      <c r="F9" s="89">
        <f t="shared" si="0"/>
        <v>3738.25</v>
      </c>
      <c r="G9" s="89">
        <f>(F9/E9)*100</f>
        <v>83.85486765365636</v>
      </c>
    </row>
    <row r="10" spans="2:7" ht="13.5" thickTop="1">
      <c r="B10" s="115" t="s">
        <v>116</v>
      </c>
      <c r="C10" s="11" t="s">
        <v>6</v>
      </c>
      <c r="D10" s="14">
        <f t="shared" si="0"/>
        <v>1500</v>
      </c>
      <c r="E10" s="90">
        <f t="shared" si="0"/>
        <v>4458</v>
      </c>
      <c r="F10" s="90">
        <f>SUM(F11)</f>
        <v>3738.25</v>
      </c>
      <c r="G10" s="90">
        <f>(F10/E10)*100</f>
        <v>83.85486765365636</v>
      </c>
    </row>
    <row r="11" spans="2:7" ht="12.75">
      <c r="B11" s="44"/>
      <c r="C11" s="57" t="s">
        <v>7</v>
      </c>
      <c r="D11" s="15">
        <f t="shared" si="0"/>
        <v>1500</v>
      </c>
      <c r="E11" s="91">
        <f t="shared" si="0"/>
        <v>4458</v>
      </c>
      <c r="F11" s="91">
        <f t="shared" si="0"/>
        <v>3738.25</v>
      </c>
      <c r="G11" s="91">
        <f>(F11/E11)*100</f>
        <v>83.85486765365636</v>
      </c>
    </row>
    <row r="12" spans="2:7" ht="12.75">
      <c r="B12" s="44"/>
      <c r="C12" s="57" t="s">
        <v>11</v>
      </c>
      <c r="D12" s="15">
        <v>1500</v>
      </c>
      <c r="E12" s="91">
        <v>4458</v>
      </c>
      <c r="F12" s="91">
        <v>3738.25</v>
      </c>
      <c r="G12" s="91">
        <f>(F12/E12)*100</f>
        <v>83.85486765365636</v>
      </c>
    </row>
    <row r="13" spans="2:7" ht="13.5" thickBot="1">
      <c r="B13" s="25"/>
      <c r="C13" s="58"/>
      <c r="D13" s="16"/>
      <c r="E13" s="92"/>
      <c r="F13" s="16"/>
      <c r="G13" s="16"/>
    </row>
    <row r="14" spans="2:7" ht="13.5" thickTop="1">
      <c r="B14" s="24"/>
      <c r="C14" s="59"/>
      <c r="D14" s="31"/>
      <c r="E14" s="93"/>
      <c r="F14" s="31"/>
      <c r="G14" s="31"/>
    </row>
    <row r="15" spans="2:7" ht="13.5" thickBot="1">
      <c r="B15" s="45">
        <v>600</v>
      </c>
      <c r="C15" s="60" t="s">
        <v>8</v>
      </c>
      <c r="D15" s="13">
        <f>SUM(D16,D21)</f>
        <v>7534000</v>
      </c>
      <c r="E15" s="89">
        <f>SUM(E16,E21)</f>
        <v>8271709</v>
      </c>
      <c r="F15" s="89">
        <f>SUM(F16,F21)</f>
        <v>7936435.140000001</v>
      </c>
      <c r="G15" s="89">
        <f>(F15/E15)*100</f>
        <v>95.94674014765269</v>
      </c>
    </row>
    <row r="16" spans="2:7" ht="13.5" thickTop="1">
      <c r="B16" s="46">
        <v>60004</v>
      </c>
      <c r="C16" s="61" t="s">
        <v>9</v>
      </c>
      <c r="D16" s="14">
        <f>SUM(D17,D19)</f>
        <v>920000</v>
      </c>
      <c r="E16" s="90">
        <f>SUM(E17,E19)</f>
        <v>762310</v>
      </c>
      <c r="F16" s="90">
        <f>SUM(F17,F19)</f>
        <v>759305.17</v>
      </c>
      <c r="G16" s="90">
        <f>(F16/E16)*100</f>
        <v>99.6058257139484</v>
      </c>
    </row>
    <row r="17" spans="2:7" ht="12.75">
      <c r="B17" s="44"/>
      <c r="C17" s="62" t="s">
        <v>7</v>
      </c>
      <c r="D17" s="15">
        <f>SUM(D18)</f>
        <v>850000</v>
      </c>
      <c r="E17" s="91">
        <f>SUM(E18)</f>
        <v>762310</v>
      </c>
      <c r="F17" s="91">
        <f>SUM(F18)</f>
        <v>759305.17</v>
      </c>
      <c r="G17" s="91">
        <f>(F17/E17)*100</f>
        <v>99.6058257139484</v>
      </c>
    </row>
    <row r="18" spans="2:7" ht="12.75">
      <c r="B18" s="44"/>
      <c r="C18" s="62" t="s">
        <v>11</v>
      </c>
      <c r="D18" s="15">
        <v>850000</v>
      </c>
      <c r="E18" s="91">
        <v>762310</v>
      </c>
      <c r="F18" s="91">
        <v>759305.17</v>
      </c>
      <c r="G18" s="91">
        <f>(F18/E18)*100</f>
        <v>99.6058257139484</v>
      </c>
    </row>
    <row r="19" spans="2:7" ht="12.75">
      <c r="B19" s="44"/>
      <c r="C19" s="62" t="s">
        <v>14</v>
      </c>
      <c r="D19" s="15">
        <v>70000</v>
      </c>
      <c r="E19" s="91">
        <v>0</v>
      </c>
      <c r="F19" s="91">
        <f>0</f>
        <v>0</v>
      </c>
      <c r="G19" s="91">
        <f>0</f>
        <v>0</v>
      </c>
    </row>
    <row r="20" spans="2:7" ht="12.75">
      <c r="B20" s="44"/>
      <c r="C20" s="62"/>
      <c r="D20" s="15" t="s">
        <v>2</v>
      </c>
      <c r="E20" s="91" t="s">
        <v>2</v>
      </c>
      <c r="F20" s="15" t="s">
        <v>2</v>
      </c>
      <c r="G20" s="91"/>
    </row>
    <row r="21" spans="2:7" ht="12.75">
      <c r="B21" s="47">
        <v>60016</v>
      </c>
      <c r="C21" s="63" t="s">
        <v>10</v>
      </c>
      <c r="D21" s="17">
        <f>SUM(D22,D24)</f>
        <v>6614000</v>
      </c>
      <c r="E21" s="94">
        <f>SUM(E22,E24)</f>
        <v>7509399</v>
      </c>
      <c r="F21" s="94">
        <f>SUM(F22,F24)</f>
        <v>7177129.970000001</v>
      </c>
      <c r="G21" s="94">
        <f>(F21/E21)*100</f>
        <v>95.575291311595</v>
      </c>
    </row>
    <row r="22" spans="2:7" ht="12.75">
      <c r="B22" s="44"/>
      <c r="C22" s="62" t="s">
        <v>7</v>
      </c>
      <c r="D22" s="15">
        <f>SUM(D23)</f>
        <v>1620000</v>
      </c>
      <c r="E22" s="91">
        <f>SUM(E23)</f>
        <v>3110753</v>
      </c>
      <c r="F22" s="91">
        <f>SUM(F23)</f>
        <v>2996239.04</v>
      </c>
      <c r="G22" s="91">
        <f>(F22/E22)*100</f>
        <v>96.3187704070365</v>
      </c>
    </row>
    <row r="23" spans="2:7" ht="12.75">
      <c r="B23" s="44"/>
      <c r="C23" s="62" t="s">
        <v>11</v>
      </c>
      <c r="D23" s="15">
        <v>1620000</v>
      </c>
      <c r="E23" s="91">
        <f>3110753</f>
        <v>3110753</v>
      </c>
      <c r="F23" s="91">
        <v>2996239.04</v>
      </c>
      <c r="G23" s="91">
        <f>(F23/E23)*100</f>
        <v>96.3187704070365</v>
      </c>
    </row>
    <row r="24" spans="2:7" ht="12.75">
      <c r="B24" s="44"/>
      <c r="C24" s="64" t="s">
        <v>14</v>
      </c>
      <c r="D24" s="15">
        <v>4994000</v>
      </c>
      <c r="E24" s="91">
        <v>4398646</v>
      </c>
      <c r="F24" s="91">
        <v>4180890.93</v>
      </c>
      <c r="G24" s="91">
        <f>(F24/E24)*100</f>
        <v>95.049497731802</v>
      </c>
    </row>
    <row r="25" spans="2:7" ht="13.5" thickBot="1">
      <c r="B25" s="44"/>
      <c r="C25" s="64"/>
      <c r="D25" s="15"/>
      <c r="E25" s="91"/>
      <c r="F25" s="15"/>
      <c r="G25" s="15"/>
    </row>
    <row r="26" spans="2:7" ht="13.5" thickTop="1">
      <c r="B26" s="24"/>
      <c r="C26" s="65"/>
      <c r="D26" s="31"/>
      <c r="E26" s="93"/>
      <c r="F26" s="31"/>
      <c r="G26" s="31"/>
    </row>
    <row r="27" spans="2:7" ht="13.5" thickBot="1">
      <c r="B27" s="45">
        <v>630</v>
      </c>
      <c r="C27" s="60" t="s">
        <v>99</v>
      </c>
      <c r="D27" s="13">
        <f>SUM(D28)</f>
        <v>120000</v>
      </c>
      <c r="E27" s="89">
        <f>SUM(E28)</f>
        <v>191700</v>
      </c>
      <c r="F27" s="89">
        <f>SUM(F28)</f>
        <v>1464</v>
      </c>
      <c r="G27" s="89">
        <v>0</v>
      </c>
    </row>
    <row r="28" spans="2:7" ht="13.5" thickTop="1">
      <c r="B28" s="46">
        <v>63001</v>
      </c>
      <c r="C28" s="61" t="s">
        <v>100</v>
      </c>
      <c r="D28" s="14">
        <f>SUM(D29,D32)</f>
        <v>120000</v>
      </c>
      <c r="E28" s="90">
        <f>SUM(E29,E32)</f>
        <v>191700</v>
      </c>
      <c r="F28" s="90">
        <f>SUM(F29,F32)</f>
        <v>1464</v>
      </c>
      <c r="G28" s="90">
        <v>0</v>
      </c>
    </row>
    <row r="29" spans="2:7" ht="12.75">
      <c r="B29" s="44"/>
      <c r="C29" s="62" t="s">
        <v>7</v>
      </c>
      <c r="D29" s="15">
        <f>SUM(D30:D31)</f>
        <v>120000</v>
      </c>
      <c r="E29" s="91">
        <f>SUM(E30:E31)</f>
        <v>180200</v>
      </c>
      <c r="F29" s="91">
        <f>SUM(F30:F31)</f>
        <v>1464</v>
      </c>
      <c r="G29" s="91">
        <v>0</v>
      </c>
    </row>
    <row r="30" spans="2:7" ht="12.75">
      <c r="B30" s="44"/>
      <c r="C30" s="62" t="s">
        <v>11</v>
      </c>
      <c r="D30" s="15">
        <v>54000</v>
      </c>
      <c r="E30" s="91">
        <v>180200</v>
      </c>
      <c r="F30" s="91">
        <v>1464</v>
      </c>
      <c r="G30" s="91">
        <v>0</v>
      </c>
    </row>
    <row r="31" spans="2:7" ht="12.75">
      <c r="B31" s="44"/>
      <c r="C31" s="62" t="s">
        <v>85</v>
      </c>
      <c r="D31" s="15">
        <v>66000</v>
      </c>
      <c r="E31" s="91">
        <v>0</v>
      </c>
      <c r="F31" s="91">
        <v>0</v>
      </c>
      <c r="G31" s="91">
        <v>0</v>
      </c>
    </row>
    <row r="32" spans="2:7" ht="12.75">
      <c r="B32" s="44"/>
      <c r="C32" s="62" t="s">
        <v>14</v>
      </c>
      <c r="D32" s="15">
        <v>0</v>
      </c>
      <c r="E32" s="91">
        <v>11500</v>
      </c>
      <c r="F32" s="91">
        <v>0</v>
      </c>
      <c r="G32" s="91">
        <v>0</v>
      </c>
    </row>
    <row r="33" spans="2:7" ht="13.5" thickBot="1">
      <c r="B33" s="44"/>
      <c r="C33" s="66"/>
      <c r="D33" s="15"/>
      <c r="E33" s="91"/>
      <c r="F33" s="15"/>
      <c r="G33" s="15"/>
    </row>
    <row r="34" spans="2:7" ht="13.5" thickTop="1">
      <c r="B34" s="24"/>
      <c r="C34" s="62"/>
      <c r="D34" s="18"/>
      <c r="E34" s="95"/>
      <c r="F34" s="18"/>
      <c r="G34" s="18"/>
    </row>
    <row r="35" spans="2:7" ht="13.5" thickBot="1">
      <c r="B35" s="45">
        <v>700</v>
      </c>
      <c r="C35" s="60" t="s">
        <v>12</v>
      </c>
      <c r="D35" s="19">
        <f>SUM(,D36,D40,D46)</f>
        <v>6734605</v>
      </c>
      <c r="E35" s="96">
        <f>SUM(,E36,E40,E46)</f>
        <v>8000132</v>
      </c>
      <c r="F35" s="96">
        <f>SUM(,F36,F40,F46)</f>
        <v>7560536.43</v>
      </c>
      <c r="G35" s="89">
        <f>(F35/E35)*100</f>
        <v>94.50514604009034</v>
      </c>
    </row>
    <row r="36" spans="2:7" ht="13.5" thickTop="1">
      <c r="B36" s="47">
        <v>70004</v>
      </c>
      <c r="C36" s="63" t="s">
        <v>47</v>
      </c>
      <c r="D36" s="22">
        <f aca="true" t="shared" si="1" ref="D36:F37">SUM(D37)</f>
        <v>220000</v>
      </c>
      <c r="E36" s="87">
        <f t="shared" si="1"/>
        <v>220000</v>
      </c>
      <c r="F36" s="87">
        <f t="shared" si="1"/>
        <v>156920.94</v>
      </c>
      <c r="G36" s="90">
        <f>(F36/E36)*100</f>
        <v>71.32770000000001</v>
      </c>
    </row>
    <row r="37" spans="2:7" ht="12.75">
      <c r="B37" s="44"/>
      <c r="C37" s="62" t="s">
        <v>7</v>
      </c>
      <c r="D37" s="15">
        <f t="shared" si="1"/>
        <v>220000</v>
      </c>
      <c r="E37" s="91">
        <f t="shared" si="1"/>
        <v>220000</v>
      </c>
      <c r="F37" s="91">
        <f t="shared" si="1"/>
        <v>156920.94</v>
      </c>
      <c r="G37" s="91">
        <f>(F37/E37)*100</f>
        <v>71.32770000000001</v>
      </c>
    </row>
    <row r="38" spans="2:7" ht="12.75">
      <c r="B38" s="44"/>
      <c r="C38" s="62" t="s">
        <v>13</v>
      </c>
      <c r="D38" s="21">
        <v>220000</v>
      </c>
      <c r="E38" s="86">
        <f>220000</f>
        <v>220000</v>
      </c>
      <c r="F38" s="86">
        <v>156920.94</v>
      </c>
      <c r="G38" s="91">
        <f>(F38/E38)*100</f>
        <v>71.32770000000001</v>
      </c>
    </row>
    <row r="39" spans="2:7" ht="12.75">
      <c r="B39" s="44"/>
      <c r="C39" s="62"/>
      <c r="D39" s="21"/>
      <c r="E39" s="86"/>
      <c r="F39" s="21"/>
      <c r="G39" s="86"/>
    </row>
    <row r="40" spans="2:7" ht="12.75">
      <c r="B40" s="47">
        <v>70005</v>
      </c>
      <c r="C40" s="63" t="s">
        <v>48</v>
      </c>
      <c r="D40" s="22">
        <f>SUM(D41,D44)</f>
        <v>3309572</v>
      </c>
      <c r="E40" s="87">
        <f>SUM(E41,E44)</f>
        <v>3483145</v>
      </c>
      <c r="F40" s="87">
        <f>SUM(F41,F44)</f>
        <v>3218839.54</v>
      </c>
      <c r="G40" s="94">
        <f>(F40/E40)*100</f>
        <v>92.4118731778321</v>
      </c>
    </row>
    <row r="41" spans="2:7" ht="12.75">
      <c r="B41" s="44"/>
      <c r="C41" s="62" t="s">
        <v>15</v>
      </c>
      <c r="D41" s="21">
        <f>SUM(D42:D43)</f>
        <v>3285572</v>
      </c>
      <c r="E41" s="86">
        <f>SUM(E42:E43)</f>
        <v>3459145</v>
      </c>
      <c r="F41" s="86">
        <f>SUM(F42:F43)</f>
        <v>3197116.59</v>
      </c>
      <c r="G41" s="91">
        <f>(F41/E41)*100</f>
        <v>92.42505272256584</v>
      </c>
    </row>
    <row r="42" spans="2:7" ht="12.75">
      <c r="B42" s="44"/>
      <c r="C42" s="62" t="s">
        <v>11</v>
      </c>
      <c r="D42" s="21">
        <v>1541664</v>
      </c>
      <c r="E42" s="86">
        <v>1731664</v>
      </c>
      <c r="F42" s="86">
        <v>1629167.98</v>
      </c>
      <c r="G42" s="91">
        <f>(F42/E42)*100</f>
        <v>94.08106768980588</v>
      </c>
    </row>
    <row r="43" spans="2:7" ht="12.75">
      <c r="B43" s="44"/>
      <c r="C43" s="62" t="s">
        <v>85</v>
      </c>
      <c r="D43" s="21">
        <v>1743908</v>
      </c>
      <c r="E43" s="86">
        <v>1727481</v>
      </c>
      <c r="F43" s="86">
        <v>1567948.61</v>
      </c>
      <c r="G43" s="91">
        <f>(F43/E43)*100</f>
        <v>90.76502780638398</v>
      </c>
    </row>
    <row r="44" spans="2:7" ht="12.75">
      <c r="B44" s="44"/>
      <c r="C44" s="62" t="s">
        <v>14</v>
      </c>
      <c r="D44" s="21">
        <v>24000</v>
      </c>
      <c r="E44" s="86">
        <f>24000</f>
        <v>24000</v>
      </c>
      <c r="F44" s="86">
        <v>21722.95</v>
      </c>
      <c r="G44" s="91">
        <f>(F44/E44)*100</f>
        <v>90.51229166666667</v>
      </c>
    </row>
    <row r="45" spans="2:7" ht="12.75">
      <c r="B45" s="44"/>
      <c r="C45" s="62"/>
      <c r="D45" s="21"/>
      <c r="E45" s="86"/>
      <c r="F45" s="86"/>
      <c r="G45" s="86"/>
    </row>
    <row r="46" spans="2:7" ht="12.75">
      <c r="B46" s="47">
        <v>70095</v>
      </c>
      <c r="C46" s="63" t="s">
        <v>6</v>
      </c>
      <c r="D46" s="22">
        <f>SUM(D47,D49)</f>
        <v>3205033</v>
      </c>
      <c r="E46" s="87">
        <f>SUM(E47,E49)</f>
        <v>4296987</v>
      </c>
      <c r="F46" s="87">
        <f>SUM(F47,F49)</f>
        <v>4184775.95</v>
      </c>
      <c r="G46" s="94">
        <f>(F46/E46)*100</f>
        <v>97.38861090340744</v>
      </c>
    </row>
    <row r="47" spans="2:7" ht="12.75">
      <c r="B47" s="44"/>
      <c r="C47" s="67" t="s">
        <v>7</v>
      </c>
      <c r="D47" s="21">
        <f>SUM(D48)</f>
        <v>1565000</v>
      </c>
      <c r="E47" s="86">
        <f>SUM(E48)</f>
        <v>1793454</v>
      </c>
      <c r="F47" s="86">
        <f>SUM(F48)</f>
        <v>1726115.21</v>
      </c>
      <c r="G47" s="91">
        <f>(F47/E47)*100</f>
        <v>96.24530152432122</v>
      </c>
    </row>
    <row r="48" spans="2:7" ht="12.75">
      <c r="B48" s="44"/>
      <c r="C48" s="67" t="s">
        <v>11</v>
      </c>
      <c r="D48" s="21">
        <v>1565000</v>
      </c>
      <c r="E48" s="86">
        <v>1793454</v>
      </c>
      <c r="F48" s="86">
        <v>1726115.21</v>
      </c>
      <c r="G48" s="91">
        <f>(F48/E48)*100</f>
        <v>96.24530152432122</v>
      </c>
    </row>
    <row r="49" spans="2:7" ht="12.75">
      <c r="B49" s="44"/>
      <c r="C49" s="62" t="s">
        <v>14</v>
      </c>
      <c r="D49" s="21">
        <v>1640033</v>
      </c>
      <c r="E49" s="86">
        <v>2503533</v>
      </c>
      <c r="F49" s="86">
        <v>2458660.74</v>
      </c>
      <c r="G49" s="91">
        <f>(F49/E49)*100</f>
        <v>98.20764255953488</v>
      </c>
    </row>
    <row r="50" spans="2:7" ht="13.5" thickBot="1">
      <c r="B50" s="25"/>
      <c r="C50" s="68"/>
      <c r="D50" s="23"/>
      <c r="E50" s="97"/>
      <c r="F50" s="23"/>
      <c r="G50" s="97"/>
    </row>
    <row r="51" spans="2:7" ht="13.5" thickTop="1">
      <c r="B51" s="24"/>
      <c r="C51" s="62"/>
      <c r="D51" s="24"/>
      <c r="E51" s="95"/>
      <c r="F51" s="24"/>
      <c r="G51" s="24"/>
    </row>
    <row r="52" spans="2:7" ht="13.5" thickBot="1">
      <c r="B52" s="45">
        <v>710</v>
      </c>
      <c r="C52" s="60" t="s">
        <v>16</v>
      </c>
      <c r="D52" s="19">
        <f>SUM(D53,D58,D62)</f>
        <v>1187320</v>
      </c>
      <c r="E52" s="96">
        <f>SUM(E53,E58,E62)</f>
        <v>1229320</v>
      </c>
      <c r="F52" s="96">
        <f>SUM(F53,F58,F62)</f>
        <v>746591.24</v>
      </c>
      <c r="G52" s="89">
        <f>(F52/E52)*100</f>
        <v>60.73205023915661</v>
      </c>
    </row>
    <row r="53" spans="2:7" ht="13.5" thickTop="1">
      <c r="B53" s="46">
        <v>71004</v>
      </c>
      <c r="C53" s="61" t="s">
        <v>49</v>
      </c>
      <c r="D53" s="20">
        <f>SUM(D54)</f>
        <v>423920</v>
      </c>
      <c r="E53" s="98">
        <f>SUM(E54)</f>
        <v>423920</v>
      </c>
      <c r="F53" s="98">
        <f>SUM(F54)</f>
        <v>191788.4</v>
      </c>
      <c r="G53" s="90">
        <f>(F53/E53)*100</f>
        <v>45.241649367805245</v>
      </c>
    </row>
    <row r="54" spans="2:7" ht="12.75">
      <c r="B54" s="44"/>
      <c r="C54" s="62" t="s">
        <v>7</v>
      </c>
      <c r="D54" s="21">
        <f>SUM(D55:D56)</f>
        <v>423920</v>
      </c>
      <c r="E54" s="86">
        <f>SUM(E55:E56)</f>
        <v>423920</v>
      </c>
      <c r="F54" s="86">
        <f>SUM(F55:F56)</f>
        <v>191788.4</v>
      </c>
      <c r="G54" s="91">
        <f>(F54/E54)*100</f>
        <v>45.241649367805245</v>
      </c>
    </row>
    <row r="55" spans="2:7" ht="12.75">
      <c r="B55" s="44"/>
      <c r="C55" s="62" t="s">
        <v>11</v>
      </c>
      <c r="D55" s="21">
        <v>417920</v>
      </c>
      <c r="E55" s="86">
        <f>420460</f>
        <v>420460</v>
      </c>
      <c r="F55" s="86">
        <v>190588.4</v>
      </c>
      <c r="G55" s="91">
        <f>(F55/E55)*100</f>
        <v>45.32854492698473</v>
      </c>
    </row>
    <row r="56" spans="2:7" ht="12.75">
      <c r="B56" s="44"/>
      <c r="C56" s="62" t="s">
        <v>85</v>
      </c>
      <c r="D56" s="21">
        <v>6000</v>
      </c>
      <c r="E56" s="86">
        <f>3460</f>
        <v>3460</v>
      </c>
      <c r="F56" s="86">
        <v>1200</v>
      </c>
      <c r="G56" s="91">
        <f>(F56/E56)*100</f>
        <v>34.68208092485549</v>
      </c>
    </row>
    <row r="57" spans="2:7" ht="12.75">
      <c r="B57" s="44"/>
      <c r="C57" s="62"/>
      <c r="D57" s="21"/>
      <c r="E57" s="86"/>
      <c r="F57" s="21"/>
      <c r="G57" s="21"/>
    </row>
    <row r="58" spans="2:7" ht="12.75">
      <c r="B58" s="47">
        <v>71014</v>
      </c>
      <c r="C58" s="63" t="s">
        <v>50</v>
      </c>
      <c r="D58" s="22">
        <f aca="true" t="shared" si="2" ref="D58:F59">SUM(D59)</f>
        <v>2000</v>
      </c>
      <c r="E58" s="87">
        <f t="shared" si="2"/>
        <v>2000</v>
      </c>
      <c r="F58" s="87">
        <f t="shared" si="2"/>
        <v>246.24</v>
      </c>
      <c r="G58" s="94">
        <f>(F58/E58)*100</f>
        <v>12.312000000000001</v>
      </c>
    </row>
    <row r="59" spans="2:7" ht="12.75">
      <c r="B59" s="44"/>
      <c r="C59" s="62" t="s">
        <v>7</v>
      </c>
      <c r="D59" s="21">
        <f t="shared" si="2"/>
        <v>2000</v>
      </c>
      <c r="E59" s="86">
        <f t="shared" si="2"/>
        <v>2000</v>
      </c>
      <c r="F59" s="86">
        <f t="shared" si="2"/>
        <v>246.24</v>
      </c>
      <c r="G59" s="91">
        <f>(F59/E59)*100</f>
        <v>12.312000000000001</v>
      </c>
    </row>
    <row r="60" spans="2:7" ht="12.75">
      <c r="B60" s="44"/>
      <c r="C60" s="62" t="s">
        <v>17</v>
      </c>
      <c r="D60" s="21">
        <v>2000</v>
      </c>
      <c r="E60" s="86">
        <f>2000</f>
        <v>2000</v>
      </c>
      <c r="F60" s="86">
        <v>246.24</v>
      </c>
      <c r="G60" s="91">
        <f>(F60/E60)*100</f>
        <v>12.312000000000001</v>
      </c>
    </row>
    <row r="61" spans="2:7" ht="12.75">
      <c r="B61" s="44"/>
      <c r="C61" s="62"/>
      <c r="D61" s="21"/>
      <c r="E61" s="86"/>
      <c r="F61" s="21"/>
      <c r="G61" s="21"/>
    </row>
    <row r="62" spans="2:7" ht="12.75">
      <c r="B62" s="47">
        <v>71035</v>
      </c>
      <c r="C62" s="63" t="s">
        <v>86</v>
      </c>
      <c r="D62" s="22">
        <f>SUM(D63,D65)</f>
        <v>761400</v>
      </c>
      <c r="E62" s="87">
        <f>SUM(E63,E65)</f>
        <v>803400</v>
      </c>
      <c r="F62" s="87">
        <f>SUM(F63,F65)</f>
        <v>554556.6</v>
      </c>
      <c r="G62" s="94">
        <f>(F62/E62)*100</f>
        <v>69.026213592233</v>
      </c>
    </row>
    <row r="63" spans="2:7" ht="12.75">
      <c r="B63" s="44"/>
      <c r="C63" s="67" t="s">
        <v>7</v>
      </c>
      <c r="D63" s="21">
        <f>SUM(D64)</f>
        <v>362000</v>
      </c>
      <c r="E63" s="86">
        <f>SUM(E64)</f>
        <v>451000</v>
      </c>
      <c r="F63" s="86">
        <f>SUM(F64)</f>
        <v>326985.61</v>
      </c>
      <c r="G63" s="91">
        <f>(F63/E63)*100</f>
        <v>72.50235254988914</v>
      </c>
    </row>
    <row r="64" spans="2:7" ht="12.75">
      <c r="B64" s="44"/>
      <c r="C64" s="67" t="s">
        <v>11</v>
      </c>
      <c r="D64" s="21">
        <v>362000</v>
      </c>
      <c r="E64" s="86">
        <f>451000</f>
        <v>451000</v>
      </c>
      <c r="F64" s="86">
        <v>326985.61</v>
      </c>
      <c r="G64" s="91">
        <f>(F64/E64)*100</f>
        <v>72.50235254988914</v>
      </c>
    </row>
    <row r="65" spans="2:7" ht="12.75">
      <c r="B65" s="44"/>
      <c r="C65" s="62" t="s">
        <v>14</v>
      </c>
      <c r="D65" s="21">
        <v>399400</v>
      </c>
      <c r="E65" s="86">
        <v>352400</v>
      </c>
      <c r="F65" s="86">
        <v>227570.99</v>
      </c>
      <c r="G65" s="91">
        <f>(F65/E65)*100</f>
        <v>64.5774659477866</v>
      </c>
    </row>
    <row r="66" spans="2:7" ht="13.5" thickBot="1">
      <c r="B66" s="25"/>
      <c r="C66" s="68"/>
      <c r="D66" s="25"/>
      <c r="E66" s="97"/>
      <c r="F66" s="25"/>
      <c r="G66" s="25"/>
    </row>
    <row r="67" spans="2:7" ht="13.5" thickTop="1">
      <c r="B67" s="24"/>
      <c r="C67" s="62"/>
      <c r="D67" s="24"/>
      <c r="E67" s="95"/>
      <c r="F67" s="24"/>
      <c r="G67" s="24"/>
    </row>
    <row r="68" spans="2:7" ht="13.5" thickBot="1">
      <c r="B68" s="45">
        <v>750</v>
      </c>
      <c r="C68" s="60" t="s">
        <v>18</v>
      </c>
      <c r="D68" s="19">
        <f>SUM(D69,D73,D80,D86,D91)</f>
        <v>10891260</v>
      </c>
      <c r="E68" s="96">
        <f>SUM(E69,E73,E80,E86,E91)</f>
        <v>10621055</v>
      </c>
      <c r="F68" s="96">
        <f>SUM(F69,F73,F80,F86,F91)</f>
        <v>8639391.32</v>
      </c>
      <c r="G68" s="89">
        <f>(F68/E68)*100</f>
        <v>81.34212015661345</v>
      </c>
    </row>
    <row r="69" spans="2:7" ht="13.5" thickTop="1">
      <c r="B69" s="46">
        <v>75011</v>
      </c>
      <c r="C69" s="61" t="s">
        <v>51</v>
      </c>
      <c r="D69" s="20">
        <f aca="true" t="shared" si="3" ref="D69:F70">SUM(D70)</f>
        <v>241125</v>
      </c>
      <c r="E69" s="98">
        <f t="shared" si="3"/>
        <v>241125</v>
      </c>
      <c r="F69" s="98">
        <f t="shared" si="3"/>
        <v>241125</v>
      </c>
      <c r="G69" s="90">
        <f>(F69/E69)*100</f>
        <v>100</v>
      </c>
    </row>
    <row r="70" spans="2:7" ht="12.75">
      <c r="B70" s="44"/>
      <c r="C70" s="62" t="s">
        <v>7</v>
      </c>
      <c r="D70" s="21">
        <f t="shared" si="3"/>
        <v>241125</v>
      </c>
      <c r="E70" s="86">
        <f t="shared" si="3"/>
        <v>241125</v>
      </c>
      <c r="F70" s="86">
        <f t="shared" si="3"/>
        <v>241125</v>
      </c>
      <c r="G70" s="91">
        <f>(F70/E70)*100</f>
        <v>100</v>
      </c>
    </row>
    <row r="71" spans="2:7" ht="12.75">
      <c r="B71" s="44"/>
      <c r="C71" s="62" t="s">
        <v>19</v>
      </c>
      <c r="D71" s="21">
        <v>241125</v>
      </c>
      <c r="E71" s="86">
        <f>241125</f>
        <v>241125</v>
      </c>
      <c r="F71" s="86">
        <v>241125</v>
      </c>
      <c r="G71" s="91">
        <f>(F71/E71)*100</f>
        <v>100</v>
      </c>
    </row>
    <row r="72" spans="2:7" ht="12.75">
      <c r="B72" s="44"/>
      <c r="C72" s="62"/>
      <c r="D72" s="21"/>
      <c r="E72" s="86"/>
      <c r="F72" s="21"/>
      <c r="G72" s="21"/>
    </row>
    <row r="73" spans="2:7" ht="12.75">
      <c r="B73" s="47">
        <v>75022</v>
      </c>
      <c r="C73" s="63" t="s">
        <v>52</v>
      </c>
      <c r="D73" s="22">
        <f>SUM(D74)</f>
        <v>327328</v>
      </c>
      <c r="E73" s="100">
        <f>SUM(E74,E78)</f>
        <v>327328</v>
      </c>
      <c r="F73" s="87">
        <f>SUM(F74)</f>
        <v>305022.23</v>
      </c>
      <c r="G73" s="94">
        <f aca="true" t="shared" si="4" ref="G73:G78">(F73/E73)*100</f>
        <v>93.18549894906637</v>
      </c>
    </row>
    <row r="74" spans="2:7" ht="12.75">
      <c r="B74" s="44"/>
      <c r="C74" s="62" t="s">
        <v>15</v>
      </c>
      <c r="D74" s="21">
        <f>SUM(D75:D77)</f>
        <v>327328</v>
      </c>
      <c r="E74" s="86">
        <f>SUM(E75:E77)</f>
        <v>322448</v>
      </c>
      <c r="F74" s="86">
        <f>SUM(F75:F78)</f>
        <v>305022.23</v>
      </c>
      <c r="G74" s="91">
        <f t="shared" si="4"/>
        <v>94.59578908847317</v>
      </c>
    </row>
    <row r="75" spans="2:7" ht="12.75">
      <c r="B75" s="44"/>
      <c r="C75" s="62" t="s">
        <v>31</v>
      </c>
      <c r="D75" s="21">
        <v>297328</v>
      </c>
      <c r="E75" s="86">
        <v>296448</v>
      </c>
      <c r="F75" s="86">
        <v>291405.66</v>
      </c>
      <c r="G75" s="91">
        <f t="shared" si="4"/>
        <v>98.29908112046631</v>
      </c>
    </row>
    <row r="76" spans="2:7" ht="12.75">
      <c r="B76" s="44"/>
      <c r="C76" s="62" t="s">
        <v>20</v>
      </c>
      <c r="D76" s="21">
        <v>29000</v>
      </c>
      <c r="E76" s="86">
        <v>25000</v>
      </c>
      <c r="F76" s="86">
        <v>8036.57</v>
      </c>
      <c r="G76" s="91">
        <f t="shared" si="4"/>
        <v>32.14628</v>
      </c>
    </row>
    <row r="77" spans="2:7" ht="12.75">
      <c r="B77" s="44"/>
      <c r="C77" s="62" t="s">
        <v>85</v>
      </c>
      <c r="D77" s="21">
        <v>1000</v>
      </c>
      <c r="E77" s="86">
        <f>1000</f>
        <v>1000</v>
      </c>
      <c r="F77" s="86">
        <v>700</v>
      </c>
      <c r="G77" s="91">
        <f t="shared" si="4"/>
        <v>70</v>
      </c>
    </row>
    <row r="78" spans="2:7" ht="12.75">
      <c r="B78" s="44"/>
      <c r="C78" s="62" t="s">
        <v>14</v>
      </c>
      <c r="D78" s="21">
        <v>0</v>
      </c>
      <c r="E78" s="86">
        <f>4880</f>
        <v>4880</v>
      </c>
      <c r="F78" s="86">
        <v>4880</v>
      </c>
      <c r="G78" s="91">
        <f t="shared" si="4"/>
        <v>100</v>
      </c>
    </row>
    <row r="79" spans="2:7" ht="12.75">
      <c r="B79" s="44"/>
      <c r="C79" s="62"/>
      <c r="D79" s="21"/>
      <c r="E79" s="86"/>
      <c r="F79" s="21"/>
      <c r="G79" s="21"/>
    </row>
    <row r="80" spans="2:7" ht="12.75">
      <c r="B80" s="47">
        <v>75023</v>
      </c>
      <c r="C80" s="63" t="s">
        <v>53</v>
      </c>
      <c r="D80" s="22">
        <f>SUM(D81,D84)</f>
        <v>9241807</v>
      </c>
      <c r="E80" s="87">
        <f>SUM(E81,E84)</f>
        <v>9215376</v>
      </c>
      <c r="F80" s="87">
        <f>SUM(F81,F84)</f>
        <v>7715318.199999999</v>
      </c>
      <c r="G80" s="94">
        <f>(F80/E80)*100</f>
        <v>83.72222902245116</v>
      </c>
    </row>
    <row r="81" spans="2:7" ht="12.75">
      <c r="B81" s="44"/>
      <c r="C81" s="62" t="s">
        <v>7</v>
      </c>
      <c r="D81" s="21">
        <f>SUM(D82:D83)</f>
        <v>8581807</v>
      </c>
      <c r="E81" s="86">
        <f>SUM(E82:E83)</f>
        <v>8309876</v>
      </c>
      <c r="F81" s="86">
        <f>SUM(F82:F83)</f>
        <v>6920098.6</v>
      </c>
      <c r="G81" s="91">
        <f>(F81/E81)*100</f>
        <v>83.2755940040501</v>
      </c>
    </row>
    <row r="82" spans="2:7" ht="12.75">
      <c r="B82" s="44"/>
      <c r="C82" s="62" t="s">
        <v>19</v>
      </c>
      <c r="D82" s="21">
        <v>6678607</v>
      </c>
      <c r="E82" s="86">
        <v>6370676</v>
      </c>
      <c r="F82" s="86">
        <v>5367867.68</v>
      </c>
      <c r="G82" s="91">
        <f>(F82/E82)*100</f>
        <v>84.2589966904611</v>
      </c>
    </row>
    <row r="83" spans="2:7" ht="12.75">
      <c r="B83" s="44"/>
      <c r="C83" s="62" t="s">
        <v>20</v>
      </c>
      <c r="D83" s="21">
        <v>1903200</v>
      </c>
      <c r="E83" s="86">
        <v>1939200</v>
      </c>
      <c r="F83" s="86">
        <v>1552230.92</v>
      </c>
      <c r="G83" s="91">
        <f>(F83/E83)*100</f>
        <v>80.04491130363036</v>
      </c>
    </row>
    <row r="84" spans="2:7" ht="12.75">
      <c r="B84" s="47"/>
      <c r="C84" s="63" t="s">
        <v>14</v>
      </c>
      <c r="D84" s="36">
        <v>660000</v>
      </c>
      <c r="E84" s="100">
        <v>905500</v>
      </c>
      <c r="F84" s="100">
        <v>795219.6</v>
      </c>
      <c r="G84" s="94">
        <f>(F84/E84)*100</f>
        <v>87.82104914411927</v>
      </c>
    </row>
    <row r="85" spans="2:7" ht="12.75">
      <c r="B85" s="48"/>
      <c r="C85" s="70"/>
      <c r="D85" s="30"/>
      <c r="E85" s="101"/>
      <c r="F85" s="30"/>
      <c r="G85" s="30"/>
    </row>
    <row r="86" spans="2:7" ht="12.75">
      <c r="B86" s="47">
        <v>75075</v>
      </c>
      <c r="C86" s="63" t="s">
        <v>87</v>
      </c>
      <c r="D86" s="22">
        <f>SUM(D87)</f>
        <v>1070000</v>
      </c>
      <c r="E86" s="87">
        <f>SUM(E87)</f>
        <v>824000</v>
      </c>
      <c r="F86" s="87">
        <f>SUM(F87)</f>
        <v>369255.49</v>
      </c>
      <c r="G86" s="94">
        <f>(F86/E86)*100</f>
        <v>44.812559466019415</v>
      </c>
    </row>
    <row r="87" spans="2:7" ht="12.75">
      <c r="B87" s="44"/>
      <c r="C87" s="67" t="s">
        <v>32</v>
      </c>
      <c r="D87" s="21">
        <f>SUM(D88,D89)</f>
        <v>1070000</v>
      </c>
      <c r="E87" s="86">
        <f>SUM(E88,E89)</f>
        <v>824000</v>
      </c>
      <c r="F87" s="86">
        <f>SUM(F88,F89)</f>
        <v>369255.49</v>
      </c>
      <c r="G87" s="91">
        <f>(F87/E87)*100</f>
        <v>44.812559466019415</v>
      </c>
    </row>
    <row r="88" spans="2:7" ht="12.75">
      <c r="B88" s="44"/>
      <c r="C88" s="67" t="s">
        <v>11</v>
      </c>
      <c r="D88" s="21">
        <v>1059350</v>
      </c>
      <c r="E88" s="86">
        <v>808350</v>
      </c>
      <c r="F88" s="86">
        <v>357755.49</v>
      </c>
      <c r="G88" s="91">
        <f>(F88/E88)*100</f>
        <v>44.257498608276116</v>
      </c>
    </row>
    <row r="89" spans="2:7" ht="12.75">
      <c r="B89" s="44"/>
      <c r="C89" s="67" t="s">
        <v>85</v>
      </c>
      <c r="D89" s="21">
        <v>10650</v>
      </c>
      <c r="E89" s="86">
        <v>15650</v>
      </c>
      <c r="F89" s="86">
        <v>11500</v>
      </c>
      <c r="G89" s="91">
        <f>(F89/E89)*100</f>
        <v>73.48242811501598</v>
      </c>
    </row>
    <row r="90" spans="2:7" ht="12.75">
      <c r="B90" s="44"/>
      <c r="C90" s="69"/>
      <c r="D90" s="21"/>
      <c r="E90" s="86"/>
      <c r="F90" s="21"/>
      <c r="G90" s="21"/>
    </row>
    <row r="91" spans="2:7" ht="12.75">
      <c r="B91" s="47">
        <v>75095</v>
      </c>
      <c r="C91" s="63" t="s">
        <v>6</v>
      </c>
      <c r="D91" s="22">
        <f>SUM(D92)</f>
        <v>11000</v>
      </c>
      <c r="E91" s="87">
        <f>SUM(E92)</f>
        <v>13226</v>
      </c>
      <c r="F91" s="87">
        <f>SUM(F92)</f>
        <v>8670.4</v>
      </c>
      <c r="G91" s="94">
        <f>(F91/E91)*100</f>
        <v>65.55572357477695</v>
      </c>
    </row>
    <row r="92" spans="2:7" ht="12.75">
      <c r="B92" s="44"/>
      <c r="C92" s="62" t="s">
        <v>7</v>
      </c>
      <c r="D92" s="21">
        <f>SUM(D93:D94)</f>
        <v>11000</v>
      </c>
      <c r="E92" s="86">
        <f>SUM(E93:E94)</f>
        <v>13226</v>
      </c>
      <c r="F92" s="86">
        <f>SUM(F93:F94)</f>
        <v>8670.4</v>
      </c>
      <c r="G92" s="91">
        <f>(F92/E92)*100</f>
        <v>65.55572357477695</v>
      </c>
    </row>
    <row r="93" spans="2:7" ht="12.75">
      <c r="B93" s="44" t="s">
        <v>2</v>
      </c>
      <c r="C93" s="62" t="s">
        <v>11</v>
      </c>
      <c r="D93" s="21">
        <v>11000</v>
      </c>
      <c r="E93" s="86">
        <f>11000</f>
        <v>11000</v>
      </c>
      <c r="F93" s="86">
        <v>8670.4</v>
      </c>
      <c r="G93" s="91">
        <f>(F93/E93)*100</f>
        <v>78.82181818181819</v>
      </c>
    </row>
    <row r="94" spans="2:7" ht="12.75">
      <c r="B94" s="44"/>
      <c r="C94" s="62" t="s">
        <v>85</v>
      </c>
      <c r="D94" s="21">
        <v>0</v>
      </c>
      <c r="E94" s="86">
        <v>2226</v>
      </c>
      <c r="F94" s="86">
        <v>0</v>
      </c>
      <c r="G94" s="91">
        <f>(F94/E94)*100</f>
        <v>0</v>
      </c>
    </row>
    <row r="95" spans="2:7" ht="13.5" thickBot="1">
      <c r="B95" s="44"/>
      <c r="C95" s="69"/>
      <c r="D95" s="21"/>
      <c r="E95" s="86"/>
      <c r="F95" s="21"/>
      <c r="G95" s="21"/>
    </row>
    <row r="96" spans="2:7" ht="13.5" thickTop="1">
      <c r="B96" s="24"/>
      <c r="C96" s="65"/>
      <c r="D96" s="24"/>
      <c r="E96" s="95"/>
      <c r="F96" s="24"/>
      <c r="G96" s="24"/>
    </row>
    <row r="97" spans="2:7" ht="30" customHeight="1" thickBot="1">
      <c r="B97" s="49">
        <v>751</v>
      </c>
      <c r="C97" s="71" t="s">
        <v>54</v>
      </c>
      <c r="D97" s="19">
        <f aca="true" t="shared" si="5" ref="D97:F99">SUM(D98)</f>
        <v>6357</v>
      </c>
      <c r="E97" s="96">
        <f>SUM(E98,E102,)</f>
        <v>50672</v>
      </c>
      <c r="F97" s="96">
        <f>SUM(F98,F102,)</f>
        <v>50664.92</v>
      </c>
      <c r="G97" s="89">
        <f>(F97/E97)*100</f>
        <v>99.98602778654877</v>
      </c>
    </row>
    <row r="98" spans="2:7" ht="26.25" thickTop="1">
      <c r="B98" s="46">
        <v>75101</v>
      </c>
      <c r="C98" s="72" t="s">
        <v>55</v>
      </c>
      <c r="D98" s="20">
        <f t="shared" si="5"/>
        <v>6357</v>
      </c>
      <c r="E98" s="98">
        <f>SUM(E99)</f>
        <v>6357</v>
      </c>
      <c r="F98" s="98">
        <f t="shared" si="5"/>
        <v>6357</v>
      </c>
      <c r="G98" s="90">
        <f>(F98/E98)*100</f>
        <v>100</v>
      </c>
    </row>
    <row r="99" spans="2:7" ht="12.75">
      <c r="B99" s="44"/>
      <c r="C99" s="62" t="s">
        <v>7</v>
      </c>
      <c r="D99" s="21">
        <f t="shared" si="5"/>
        <v>6357</v>
      </c>
      <c r="E99" s="86">
        <f>SUM(E100)</f>
        <v>6357</v>
      </c>
      <c r="F99" s="86">
        <f t="shared" si="5"/>
        <v>6357</v>
      </c>
      <c r="G99" s="91">
        <f>(F99/E99)*100</f>
        <v>100</v>
      </c>
    </row>
    <row r="100" spans="2:7" ht="12.75">
      <c r="B100" s="44"/>
      <c r="C100" s="62" t="s">
        <v>19</v>
      </c>
      <c r="D100" s="21">
        <v>6357</v>
      </c>
      <c r="E100" s="86">
        <v>6357</v>
      </c>
      <c r="F100" s="86">
        <v>6357</v>
      </c>
      <c r="G100" s="91">
        <f>(F100/E100)*100</f>
        <v>100</v>
      </c>
    </row>
    <row r="101" spans="2:7" ht="12.75">
      <c r="B101" s="44"/>
      <c r="C101" s="62"/>
      <c r="D101" s="21"/>
      <c r="E101" s="86"/>
      <c r="F101" s="21"/>
      <c r="G101" s="15"/>
    </row>
    <row r="102" spans="2:7" ht="12.75">
      <c r="B102" s="44">
        <v>75113</v>
      </c>
      <c r="C102" s="69" t="s">
        <v>112</v>
      </c>
      <c r="D102" s="39">
        <f>SUM(D104)</f>
        <v>0</v>
      </c>
      <c r="E102" s="104">
        <f>SUM(E103)</f>
        <v>44315</v>
      </c>
      <c r="F102" s="104">
        <f>SUM(F103)</f>
        <v>44307.92</v>
      </c>
      <c r="G102" s="112">
        <f>(F102/E102)*100</f>
        <v>99.98402346835157</v>
      </c>
    </row>
    <row r="103" spans="2:7" ht="12.75">
      <c r="B103" s="48"/>
      <c r="C103" s="70" t="s">
        <v>7</v>
      </c>
      <c r="D103" s="30">
        <f>SUM(D104)</f>
        <v>0</v>
      </c>
      <c r="E103" s="101">
        <f>SUM(E104:E106)</f>
        <v>44315</v>
      </c>
      <c r="F103" s="101">
        <f>SUM(F104:F106)</f>
        <v>44307.92</v>
      </c>
      <c r="G103" s="113">
        <f>(F103/E103)*100</f>
        <v>99.98402346835157</v>
      </c>
    </row>
    <row r="104" spans="2:7" ht="12.75">
      <c r="B104" s="44"/>
      <c r="C104" s="62" t="s">
        <v>31</v>
      </c>
      <c r="D104" s="21">
        <v>0</v>
      </c>
      <c r="E104" s="86">
        <v>22860</v>
      </c>
      <c r="F104" s="86">
        <v>22860</v>
      </c>
      <c r="G104" s="91">
        <f>SUM(F104/E104)*100</f>
        <v>100</v>
      </c>
    </row>
    <row r="105" spans="2:7" ht="12.75">
      <c r="B105" s="44"/>
      <c r="C105" s="62" t="s">
        <v>20</v>
      </c>
      <c r="D105" s="21">
        <v>0</v>
      </c>
      <c r="E105" s="86">
        <v>10489</v>
      </c>
      <c r="F105" s="86">
        <v>10482.7</v>
      </c>
      <c r="G105" s="91">
        <f>SUM(F105/E105)*100</f>
        <v>99.93993707693775</v>
      </c>
    </row>
    <row r="106" spans="2:7" ht="12.75">
      <c r="B106" s="44"/>
      <c r="C106" s="62" t="s">
        <v>19</v>
      </c>
      <c r="D106" s="21">
        <v>0</v>
      </c>
      <c r="E106" s="86">
        <v>10966</v>
      </c>
      <c r="F106" s="86">
        <v>10965.22</v>
      </c>
      <c r="G106" s="91">
        <f>(F106/E106)*100</f>
        <v>99.99288710559911</v>
      </c>
    </row>
    <row r="107" spans="2:7" ht="13.5" thickBot="1">
      <c r="B107" s="44"/>
      <c r="C107" s="66"/>
      <c r="D107" s="21"/>
      <c r="E107" s="86"/>
      <c r="F107" s="21"/>
      <c r="G107" s="21"/>
    </row>
    <row r="108" spans="2:7" ht="13.5" thickTop="1">
      <c r="B108" s="24"/>
      <c r="C108" s="62"/>
      <c r="D108" s="18"/>
      <c r="E108" s="95"/>
      <c r="F108" s="18"/>
      <c r="G108" s="18"/>
    </row>
    <row r="109" spans="2:7" ht="13.5" thickBot="1">
      <c r="B109" s="45">
        <v>752</v>
      </c>
      <c r="C109" s="60" t="s">
        <v>101</v>
      </c>
      <c r="D109" s="19">
        <f>SUM(D110)</f>
        <v>1000</v>
      </c>
      <c r="E109" s="110">
        <f>SUM(E110)</f>
        <v>1000</v>
      </c>
      <c r="F109" s="96">
        <f>SUM(F110)</f>
        <v>1000</v>
      </c>
      <c r="G109" s="89">
        <f>(F109/E109)*100</f>
        <v>100</v>
      </c>
    </row>
    <row r="110" spans="2:7" ht="13.5" thickTop="1">
      <c r="B110" s="47">
        <v>75212</v>
      </c>
      <c r="C110" s="63" t="s">
        <v>102</v>
      </c>
      <c r="D110" s="22">
        <f>SUM(D111,)</f>
        <v>1000</v>
      </c>
      <c r="E110" s="87">
        <f>SUM(E111,)</f>
        <v>1000</v>
      </c>
      <c r="F110" s="87">
        <f>SUM(F111,)</f>
        <v>1000</v>
      </c>
      <c r="G110" s="90">
        <f>(F110/E110)*100</f>
        <v>100</v>
      </c>
    </row>
    <row r="111" spans="2:7" ht="12.75">
      <c r="B111" s="44"/>
      <c r="C111" s="62" t="s">
        <v>7</v>
      </c>
      <c r="D111" s="21">
        <f>SUM(D112:D113)</f>
        <v>1000</v>
      </c>
      <c r="E111" s="86">
        <f>SUM(E112:E113)</f>
        <v>1000</v>
      </c>
      <c r="F111" s="86">
        <f>SUM(F112:F113)</f>
        <v>1000</v>
      </c>
      <c r="G111" s="91">
        <f>(F111/E111)*100</f>
        <v>100</v>
      </c>
    </row>
    <row r="112" spans="2:7" ht="12.75">
      <c r="B112" s="44"/>
      <c r="C112" s="62" t="s">
        <v>11</v>
      </c>
      <c r="D112" s="21">
        <v>1000</v>
      </c>
      <c r="E112" s="86">
        <v>0</v>
      </c>
      <c r="F112" s="86">
        <v>0</v>
      </c>
      <c r="G112" s="91">
        <v>0</v>
      </c>
    </row>
    <row r="113" spans="2:7" ht="12.75">
      <c r="B113" s="44"/>
      <c r="C113" s="62" t="s">
        <v>85</v>
      </c>
      <c r="D113" s="21">
        <v>0</v>
      </c>
      <c r="E113" s="86">
        <v>1000</v>
      </c>
      <c r="F113" s="86">
        <v>1000</v>
      </c>
      <c r="G113" s="91">
        <f>(F113/E113)*100</f>
        <v>100</v>
      </c>
    </row>
    <row r="114" spans="2:7" ht="13.5" thickBot="1">
      <c r="B114" s="44"/>
      <c r="C114" s="66"/>
      <c r="D114" s="21"/>
      <c r="E114" s="86"/>
      <c r="F114" s="86"/>
      <c r="G114" s="21"/>
    </row>
    <row r="115" spans="2:7" ht="13.5" thickTop="1">
      <c r="B115" s="24"/>
      <c r="C115" s="62"/>
      <c r="D115" s="18"/>
      <c r="E115" s="95"/>
      <c r="F115" s="18"/>
      <c r="G115" s="18"/>
    </row>
    <row r="116" spans="2:7" ht="13.5" thickBot="1">
      <c r="B116" s="45">
        <v>754</v>
      </c>
      <c r="C116" s="60" t="s">
        <v>24</v>
      </c>
      <c r="D116" s="19">
        <f>SUM(D117,D122)</f>
        <v>949020</v>
      </c>
      <c r="E116" s="96">
        <f>SUM(E117,E122)</f>
        <v>1290240</v>
      </c>
      <c r="F116" s="96">
        <f>SUM(F117,F122)</f>
        <v>902203.91</v>
      </c>
      <c r="G116" s="89">
        <f>(F116/E116)*100</f>
        <v>69.92527824280754</v>
      </c>
    </row>
    <row r="117" spans="2:7" ht="13.5" thickTop="1">
      <c r="B117" s="47">
        <v>75414</v>
      </c>
      <c r="C117" s="63" t="s">
        <v>56</v>
      </c>
      <c r="D117" s="22">
        <f>SUM(D118,)</f>
        <v>2500</v>
      </c>
      <c r="E117" s="87">
        <f>SUM(E118,)</f>
        <v>2500</v>
      </c>
      <c r="F117" s="87">
        <f>SUM(F118,)</f>
        <v>1079.52</v>
      </c>
      <c r="G117" s="90">
        <f>(F117/E117)*100</f>
        <v>43.1808</v>
      </c>
    </row>
    <row r="118" spans="2:7" ht="12.75">
      <c r="B118" s="44"/>
      <c r="C118" s="62" t="s">
        <v>7</v>
      </c>
      <c r="D118" s="21">
        <f>SUM(D119:D120)</f>
        <v>2500</v>
      </c>
      <c r="E118" s="86">
        <f>SUM(E119:E120)</f>
        <v>2500</v>
      </c>
      <c r="F118" s="86">
        <f>SUM(F119:F120)</f>
        <v>1079.52</v>
      </c>
      <c r="G118" s="91">
        <f>(F118/E118)*100</f>
        <v>43.1808</v>
      </c>
    </row>
    <row r="119" spans="2:7" ht="12.75">
      <c r="B119" s="44"/>
      <c r="C119" s="62" t="s">
        <v>11</v>
      </c>
      <c r="D119" s="21">
        <v>2500</v>
      </c>
      <c r="E119" s="86">
        <v>1900</v>
      </c>
      <c r="F119" s="86">
        <v>479.52</v>
      </c>
      <c r="G119" s="91">
        <f>(F119/E119)*100</f>
        <v>25.237894736842104</v>
      </c>
    </row>
    <row r="120" spans="2:7" ht="12.75">
      <c r="B120" s="44"/>
      <c r="C120" s="62" t="s">
        <v>85</v>
      </c>
      <c r="D120" s="21">
        <v>0</v>
      </c>
      <c r="E120" s="86">
        <v>600</v>
      </c>
      <c r="F120" s="86">
        <v>600</v>
      </c>
      <c r="G120" s="91">
        <f>(F120/E120)*100</f>
        <v>100</v>
      </c>
    </row>
    <row r="121" spans="2:7" ht="12.75">
      <c r="B121" s="44"/>
      <c r="C121" s="62"/>
      <c r="D121" s="21"/>
      <c r="E121" s="86"/>
      <c r="F121" s="86"/>
      <c r="G121" s="21"/>
    </row>
    <row r="122" spans="2:7" ht="12.75">
      <c r="B122" s="47">
        <v>75416</v>
      </c>
      <c r="C122" s="63" t="s">
        <v>22</v>
      </c>
      <c r="D122" s="36">
        <f>SUM(D123,D126)</f>
        <v>946520</v>
      </c>
      <c r="E122" s="100">
        <f>SUM(E123,E126)</f>
        <v>1287740</v>
      </c>
      <c r="F122" s="100">
        <f>SUM(F123,F126)</f>
        <v>901124.39</v>
      </c>
      <c r="G122" s="116">
        <f>(F122/E122)*100</f>
        <v>69.97719958997935</v>
      </c>
    </row>
    <row r="123" spans="2:7" ht="12.75">
      <c r="B123" s="44"/>
      <c r="C123" s="62" t="s">
        <v>7</v>
      </c>
      <c r="D123" s="21">
        <f>SUM(D124:D125)</f>
        <v>746520</v>
      </c>
      <c r="E123" s="86">
        <f>SUM(E124:E125)</f>
        <v>1087740</v>
      </c>
      <c r="F123" s="86">
        <f>SUM(F124:F125)</f>
        <v>701363.86</v>
      </c>
      <c r="G123" s="91">
        <f>(F123/E123)*100</f>
        <v>64.47899865776748</v>
      </c>
    </row>
    <row r="124" spans="2:7" ht="12.75">
      <c r="B124" s="44"/>
      <c r="C124" s="62" t="s">
        <v>19</v>
      </c>
      <c r="D124" s="21">
        <v>647920</v>
      </c>
      <c r="E124" s="86">
        <v>935787</v>
      </c>
      <c r="F124" s="86">
        <v>554117.86</v>
      </c>
      <c r="G124" s="91">
        <f>(F124/E124)*100</f>
        <v>59.21410107214569</v>
      </c>
    </row>
    <row r="125" spans="2:7" ht="12.75">
      <c r="B125" s="44"/>
      <c r="C125" s="62" t="s">
        <v>23</v>
      </c>
      <c r="D125" s="21">
        <v>98600</v>
      </c>
      <c r="E125" s="86">
        <v>151953</v>
      </c>
      <c r="F125" s="86">
        <v>147246</v>
      </c>
      <c r="G125" s="91">
        <f>(F125/E125)*100</f>
        <v>96.90233164202088</v>
      </c>
    </row>
    <row r="126" spans="2:7" ht="12.75">
      <c r="B126" s="44"/>
      <c r="C126" s="69" t="s">
        <v>92</v>
      </c>
      <c r="D126" s="21">
        <v>200000</v>
      </c>
      <c r="E126" s="86">
        <f>200000</f>
        <v>200000</v>
      </c>
      <c r="F126" s="86">
        <v>199760.53</v>
      </c>
      <c r="G126" s="91">
        <f>(F126/E126)*100</f>
        <v>99.88026500000001</v>
      </c>
    </row>
    <row r="127" spans="2:7" ht="13.5" thickBot="1">
      <c r="B127" s="44"/>
      <c r="C127" s="69"/>
      <c r="D127" s="21"/>
      <c r="E127" s="86"/>
      <c r="F127" s="21"/>
      <c r="G127" s="15"/>
    </row>
    <row r="128" spans="2:7" ht="13.5" thickTop="1">
      <c r="B128" s="24"/>
      <c r="C128" s="65"/>
      <c r="D128" s="18"/>
      <c r="E128" s="95"/>
      <c r="F128" s="18"/>
      <c r="G128" s="31"/>
    </row>
    <row r="129" spans="2:7" ht="51.75" thickBot="1">
      <c r="B129" s="45">
        <v>756</v>
      </c>
      <c r="C129" s="71" t="s">
        <v>109</v>
      </c>
      <c r="D129" s="19">
        <f>SUM(D130)</f>
        <v>0</v>
      </c>
      <c r="E129" s="96">
        <f>SUM(E130)</f>
        <v>35000</v>
      </c>
      <c r="F129" s="96">
        <f>SUM(F130)</f>
        <v>20243.829999999998</v>
      </c>
      <c r="G129" s="89">
        <f>(F129/E129)*100</f>
        <v>57.83951428571428</v>
      </c>
    </row>
    <row r="130" spans="2:7" ht="26.25" thickTop="1">
      <c r="B130" s="47">
        <v>75647</v>
      </c>
      <c r="C130" s="74" t="s">
        <v>110</v>
      </c>
      <c r="D130" s="35">
        <f>SUM(D131:D132)</f>
        <v>0</v>
      </c>
      <c r="E130" s="99">
        <f>SUM(E131)</f>
        <v>35000</v>
      </c>
      <c r="F130" s="99">
        <f>SUM(F131)</f>
        <v>20243.829999999998</v>
      </c>
      <c r="G130" s="111">
        <f>(F130/E130)*100</f>
        <v>57.83951428571428</v>
      </c>
    </row>
    <row r="131" spans="2:7" ht="12.75">
      <c r="B131" s="44"/>
      <c r="C131" s="62" t="s">
        <v>7</v>
      </c>
      <c r="D131" s="21">
        <f>SUM(D132:D133)</f>
        <v>0</v>
      </c>
      <c r="E131" s="86">
        <f>SUM(E132:E133)</f>
        <v>35000</v>
      </c>
      <c r="F131" s="86">
        <f>SUM(F132:F133)</f>
        <v>20243.829999999998</v>
      </c>
      <c r="G131" s="91">
        <f>(F131/E131)*100</f>
        <v>57.83951428571428</v>
      </c>
    </row>
    <row r="132" spans="2:7" ht="12.75">
      <c r="B132" s="44"/>
      <c r="C132" s="62" t="s">
        <v>19</v>
      </c>
      <c r="D132" s="21">
        <v>0</v>
      </c>
      <c r="E132" s="86">
        <v>34800</v>
      </c>
      <c r="F132" s="86">
        <v>20227.03</v>
      </c>
      <c r="G132" s="91">
        <f>(F132/E132)*100</f>
        <v>58.12364942528735</v>
      </c>
    </row>
    <row r="133" spans="2:7" ht="12.75">
      <c r="B133" s="44"/>
      <c r="C133" s="69" t="s">
        <v>20</v>
      </c>
      <c r="D133" s="21">
        <v>0</v>
      </c>
      <c r="E133" s="86">
        <v>200</v>
      </c>
      <c r="F133" s="86">
        <v>16.8</v>
      </c>
      <c r="G133" s="91">
        <f>(F133/E133)*100</f>
        <v>8.4</v>
      </c>
    </row>
    <row r="134" spans="2:7" ht="13.5" thickBot="1">
      <c r="B134" s="44"/>
      <c r="C134" s="73"/>
      <c r="D134" s="21"/>
      <c r="E134" s="86"/>
      <c r="F134" s="21"/>
      <c r="G134" s="21"/>
    </row>
    <row r="135" spans="2:7" ht="13.5" thickTop="1">
      <c r="B135" s="24"/>
      <c r="C135" s="62"/>
      <c r="D135" s="18"/>
      <c r="E135" s="95"/>
      <c r="F135" s="18"/>
      <c r="G135" s="18"/>
    </row>
    <row r="136" spans="2:7" ht="13.5" thickBot="1">
      <c r="B136" s="45">
        <v>757</v>
      </c>
      <c r="C136" s="60" t="s">
        <v>25</v>
      </c>
      <c r="D136" s="19">
        <f>SUM(D137,D141)</f>
        <v>1180368</v>
      </c>
      <c r="E136" s="96">
        <f>SUM(E137,E141)</f>
        <v>1220368</v>
      </c>
      <c r="F136" s="96">
        <f>SUM(F137,F141)</f>
        <v>1129273.3</v>
      </c>
      <c r="G136" s="89">
        <f>(F136/E136)*100</f>
        <v>92.53547290653312</v>
      </c>
    </row>
    <row r="137" spans="2:7" ht="13.5" thickTop="1">
      <c r="B137" s="46">
        <v>75702</v>
      </c>
      <c r="C137" s="61" t="s">
        <v>57</v>
      </c>
      <c r="D137" s="20">
        <f aca="true" t="shared" si="6" ref="D137:F138">SUM(D138)</f>
        <v>463000</v>
      </c>
      <c r="E137" s="98">
        <f t="shared" si="6"/>
        <v>503000</v>
      </c>
      <c r="F137" s="98">
        <f t="shared" si="6"/>
        <v>411905.3</v>
      </c>
      <c r="G137" s="90">
        <f>(F137/E137)*100</f>
        <v>81.88972166998012</v>
      </c>
    </row>
    <row r="138" spans="2:7" ht="12.75">
      <c r="B138" s="44"/>
      <c r="C138" s="67" t="s">
        <v>7</v>
      </c>
      <c r="D138" s="21">
        <f t="shared" si="6"/>
        <v>463000</v>
      </c>
      <c r="E138" s="86">
        <f t="shared" si="6"/>
        <v>503000</v>
      </c>
      <c r="F138" s="86">
        <f t="shared" si="6"/>
        <v>411905.3</v>
      </c>
      <c r="G138" s="91">
        <f>(F138/E138)*100</f>
        <v>81.88972166998012</v>
      </c>
    </row>
    <row r="139" spans="2:7" ht="12.75">
      <c r="B139" s="44"/>
      <c r="C139" s="62" t="s">
        <v>88</v>
      </c>
      <c r="D139" s="21">
        <v>463000</v>
      </c>
      <c r="E139" s="86">
        <v>503000</v>
      </c>
      <c r="F139" s="86">
        <v>411905.3</v>
      </c>
      <c r="G139" s="91">
        <f>(F139/E139)*100</f>
        <v>81.88972166998012</v>
      </c>
    </row>
    <row r="140" spans="2:7" ht="12.75">
      <c r="B140" s="44"/>
      <c r="C140" s="62"/>
      <c r="D140" s="21"/>
      <c r="E140" s="86"/>
      <c r="F140" s="21"/>
      <c r="G140" s="21"/>
    </row>
    <row r="141" spans="2:7" ht="25.5">
      <c r="B141" s="47">
        <v>75704</v>
      </c>
      <c r="C141" s="74" t="s">
        <v>58</v>
      </c>
      <c r="D141" s="22">
        <f aca="true" t="shared" si="7" ref="D141:F142">SUM(D142)</f>
        <v>717368</v>
      </c>
      <c r="E141" s="87">
        <f t="shared" si="7"/>
        <v>717368</v>
      </c>
      <c r="F141" s="87">
        <f t="shared" si="7"/>
        <v>717368</v>
      </c>
      <c r="G141" s="94">
        <f>(F141/E141)*100</f>
        <v>100</v>
      </c>
    </row>
    <row r="142" spans="2:7" ht="12.75">
      <c r="B142" s="44"/>
      <c r="C142" s="75" t="s">
        <v>7</v>
      </c>
      <c r="D142" s="21">
        <f t="shared" si="7"/>
        <v>717368</v>
      </c>
      <c r="E142" s="86">
        <f t="shared" si="7"/>
        <v>717368</v>
      </c>
      <c r="F142" s="86">
        <f t="shared" si="7"/>
        <v>717368</v>
      </c>
      <c r="G142" s="91">
        <f>(F142/E142)*100</f>
        <v>100</v>
      </c>
    </row>
    <row r="143" spans="2:7" ht="13.5" thickBot="1">
      <c r="B143" s="25"/>
      <c r="C143" s="68" t="s">
        <v>97</v>
      </c>
      <c r="D143" s="23">
        <v>717368</v>
      </c>
      <c r="E143" s="97">
        <f>717368</f>
        <v>717368</v>
      </c>
      <c r="F143" s="97">
        <v>717368</v>
      </c>
      <c r="G143" s="91">
        <f>(F143/E143)*100</f>
        <v>100</v>
      </c>
    </row>
    <row r="144" spans="2:7" ht="13.5" thickTop="1">
      <c r="B144" s="24"/>
      <c r="C144" s="62"/>
      <c r="D144" s="18"/>
      <c r="E144" s="95"/>
      <c r="F144" s="18"/>
      <c r="G144" s="18"/>
    </row>
    <row r="145" spans="2:7" ht="13.5" thickBot="1">
      <c r="B145" s="45">
        <v>758</v>
      </c>
      <c r="C145" s="60" t="s">
        <v>26</v>
      </c>
      <c r="D145" s="19">
        <f>SUM(D146)</f>
        <v>1289200</v>
      </c>
      <c r="E145" s="96">
        <f>SUM(E146)</f>
        <v>303403</v>
      </c>
      <c r="F145" s="96">
        <f>SUM(F146)</f>
        <v>0</v>
      </c>
      <c r="G145" s="89">
        <f>(F145/E145)*100</f>
        <v>0</v>
      </c>
    </row>
    <row r="146" spans="2:7" ht="13.5" thickTop="1">
      <c r="B146" s="47">
        <v>75818</v>
      </c>
      <c r="C146" s="63" t="s">
        <v>59</v>
      </c>
      <c r="D146" s="22">
        <f>SUM(D147,D149)</f>
        <v>1289200</v>
      </c>
      <c r="E146" s="87">
        <f>SUM(E147,E149)</f>
        <v>303403</v>
      </c>
      <c r="F146" s="87">
        <f>SUM(F147,F149)</f>
        <v>0</v>
      </c>
      <c r="G146" s="90">
        <f>(F146/E146)*100</f>
        <v>0</v>
      </c>
    </row>
    <row r="147" spans="2:7" ht="12.75">
      <c r="B147" s="44"/>
      <c r="C147" s="62" t="s">
        <v>40</v>
      </c>
      <c r="D147" s="21">
        <f>SUM(D148)</f>
        <v>222200</v>
      </c>
      <c r="E147" s="86">
        <f>SUM(E148)</f>
        <v>70209</v>
      </c>
      <c r="F147" s="86">
        <f>SUM(F148)</f>
        <v>0</v>
      </c>
      <c r="G147" s="91">
        <f>(F147/E147)*100</f>
        <v>0</v>
      </c>
    </row>
    <row r="148" spans="2:7" ht="12.75">
      <c r="B148" s="47"/>
      <c r="C148" s="63" t="s">
        <v>113</v>
      </c>
      <c r="D148" s="22">
        <v>222200</v>
      </c>
      <c r="E148" s="87">
        <v>70209</v>
      </c>
      <c r="F148" s="87"/>
      <c r="G148" s="87"/>
    </row>
    <row r="149" spans="2:7" ht="12.75">
      <c r="B149" s="44"/>
      <c r="C149" s="62" t="s">
        <v>42</v>
      </c>
      <c r="D149" s="21">
        <f>SUM(D150)</f>
        <v>1067000</v>
      </c>
      <c r="E149" s="86">
        <f>SUM(E150)</f>
        <v>233194</v>
      </c>
      <c r="F149" s="86">
        <f>SUM(F150)</f>
        <v>0</v>
      </c>
      <c r="G149" s="86">
        <v>0</v>
      </c>
    </row>
    <row r="150" spans="2:7" ht="12.75">
      <c r="B150" s="44"/>
      <c r="C150" s="62" t="s">
        <v>113</v>
      </c>
      <c r="D150" s="21">
        <f>SUM(D151:D153)</f>
        <v>1067000</v>
      </c>
      <c r="E150" s="86">
        <f>SUM(E151:E153)</f>
        <v>233194</v>
      </c>
      <c r="F150" s="86">
        <f>SUM(F151:F153)</f>
        <v>0</v>
      </c>
      <c r="G150" s="86">
        <v>0</v>
      </c>
    </row>
    <row r="151" spans="2:7" ht="25.5">
      <c r="B151" s="44"/>
      <c r="C151" s="76" t="s">
        <v>95</v>
      </c>
      <c r="D151" s="21">
        <v>17000</v>
      </c>
      <c r="E151" s="86">
        <v>17000</v>
      </c>
      <c r="F151" s="86">
        <v>0</v>
      </c>
      <c r="G151" s="91">
        <f>(F151/E151)*100</f>
        <v>0</v>
      </c>
    </row>
    <row r="152" spans="2:7" ht="12.75">
      <c r="B152" s="44"/>
      <c r="C152" s="77" t="s">
        <v>46</v>
      </c>
      <c r="D152" s="21">
        <v>900000</v>
      </c>
      <c r="E152" s="86">
        <v>66194</v>
      </c>
      <c r="F152" s="86">
        <v>0</v>
      </c>
      <c r="G152" s="91">
        <f>(F152/E152)*100</f>
        <v>0</v>
      </c>
    </row>
    <row r="153" spans="2:7" ht="12.75">
      <c r="B153" s="44"/>
      <c r="C153" s="77" t="s">
        <v>103</v>
      </c>
      <c r="D153" s="21">
        <v>150000</v>
      </c>
      <c r="E153" s="86">
        <v>150000</v>
      </c>
      <c r="F153" s="86">
        <v>0</v>
      </c>
      <c r="G153" s="91">
        <f>(F153/E153)*100</f>
        <v>0</v>
      </c>
    </row>
    <row r="154" spans="2:7" ht="13.5" thickBot="1">
      <c r="B154" s="25"/>
      <c r="C154" s="68"/>
      <c r="D154" s="23"/>
      <c r="E154" s="97"/>
      <c r="F154" s="23"/>
      <c r="G154" s="23"/>
    </row>
    <row r="155" spans="2:7" ht="13.5" thickTop="1">
      <c r="B155" s="24"/>
      <c r="C155" s="65"/>
      <c r="D155" s="24"/>
      <c r="E155" s="95"/>
      <c r="F155" s="24"/>
      <c r="G155" s="24"/>
    </row>
    <row r="156" spans="2:7" ht="13.5" thickBot="1">
      <c r="B156" s="45">
        <v>801</v>
      </c>
      <c r="C156" s="60" t="s">
        <v>27</v>
      </c>
      <c r="D156" s="19">
        <f>SUM(D157,D163,D171,D177,D181,D186,D191)</f>
        <v>29902791</v>
      </c>
      <c r="E156" s="96">
        <f>SUM(E157,E163,E171,E177,E181,E186,E191)</f>
        <v>29906753.33</v>
      </c>
      <c r="F156" s="96">
        <f>SUM(F157,F163,F171,F177,F181,F186,F191)</f>
        <v>27836287.179999996</v>
      </c>
      <c r="G156" s="89">
        <f aca="true" t="shared" si="8" ref="G156:G161">(F156/E156)*100</f>
        <v>93.0769277187869</v>
      </c>
    </row>
    <row r="157" spans="2:7" ht="13.5" thickTop="1">
      <c r="B157" s="46">
        <v>80101</v>
      </c>
      <c r="C157" s="61" t="s">
        <v>60</v>
      </c>
      <c r="D157" s="20">
        <f>SUM(D158,D161)</f>
        <v>12214631</v>
      </c>
      <c r="E157" s="98">
        <f>SUM(E158,E161)</f>
        <v>11903808</v>
      </c>
      <c r="F157" s="98">
        <f>SUM(F158,F161)</f>
        <v>10918659.66</v>
      </c>
      <c r="G157" s="90">
        <f t="shared" si="8"/>
        <v>91.72409081194857</v>
      </c>
    </row>
    <row r="158" spans="2:7" ht="12.75">
      <c r="B158" s="44"/>
      <c r="C158" s="62" t="s">
        <v>7</v>
      </c>
      <c r="D158" s="21">
        <f>SUM(D159:D160)</f>
        <v>9484631</v>
      </c>
      <c r="E158" s="86">
        <f>SUM(E159:E160)</f>
        <v>10173917</v>
      </c>
      <c r="F158" s="86">
        <f>SUM(F159:F160)</f>
        <v>9759288.68</v>
      </c>
      <c r="G158" s="91">
        <f t="shared" si="8"/>
        <v>95.92459502077715</v>
      </c>
    </row>
    <row r="159" spans="2:7" ht="12.75">
      <c r="B159" s="44"/>
      <c r="C159" s="62" t="s">
        <v>19</v>
      </c>
      <c r="D159" s="21">
        <v>7855692</v>
      </c>
      <c r="E159" s="86">
        <v>8278691</v>
      </c>
      <c r="F159" s="86">
        <v>8092389.24</v>
      </c>
      <c r="G159" s="91">
        <f t="shared" si="8"/>
        <v>97.7496229778355</v>
      </c>
    </row>
    <row r="160" spans="2:7" ht="12.75">
      <c r="B160" s="44"/>
      <c r="C160" s="62" t="s">
        <v>20</v>
      </c>
      <c r="D160" s="21">
        <v>1628939</v>
      </c>
      <c r="E160" s="86">
        <v>1895226</v>
      </c>
      <c r="F160" s="86">
        <v>1666899.44</v>
      </c>
      <c r="G160" s="91">
        <f t="shared" si="8"/>
        <v>87.95254180767887</v>
      </c>
    </row>
    <row r="161" spans="2:7" ht="12.75">
      <c r="B161" s="44"/>
      <c r="C161" s="78" t="s">
        <v>14</v>
      </c>
      <c r="D161" s="29">
        <v>2730000</v>
      </c>
      <c r="E161" s="102">
        <v>1729891</v>
      </c>
      <c r="F161" s="102">
        <v>1159370.98</v>
      </c>
      <c r="G161" s="91">
        <f t="shared" si="8"/>
        <v>67.01988622404534</v>
      </c>
    </row>
    <row r="162" spans="2:7" ht="12.75">
      <c r="B162" s="44"/>
      <c r="C162" s="78"/>
      <c r="D162" s="29"/>
      <c r="E162" s="102"/>
      <c r="F162" s="29"/>
      <c r="G162" s="29"/>
    </row>
    <row r="163" spans="2:7" ht="12.75">
      <c r="B163" s="47">
        <v>80104</v>
      </c>
      <c r="C163" s="63" t="s">
        <v>61</v>
      </c>
      <c r="D163" s="22">
        <f>SUM(D164,D168)</f>
        <v>8503305</v>
      </c>
      <c r="E163" s="87">
        <f>SUM(E164,E168)</f>
        <v>8579968.33</v>
      </c>
      <c r="F163" s="87">
        <f>SUM(F164,F168)</f>
        <v>7813777.79</v>
      </c>
      <c r="G163" s="94">
        <f aca="true" t="shared" si="9" ref="G163:G169">(F163/E163)*100</f>
        <v>91.07000736446774</v>
      </c>
    </row>
    <row r="164" spans="2:7" ht="12.75">
      <c r="B164" s="44"/>
      <c r="C164" s="62" t="s">
        <v>7</v>
      </c>
      <c r="D164" s="21">
        <f>SUM(D165,D166:D167)</f>
        <v>7876005</v>
      </c>
      <c r="E164" s="86">
        <f>SUM(E165,E166:E167)</f>
        <v>8058088.33</v>
      </c>
      <c r="F164" s="86">
        <f>SUM(F165,F166:F167)</f>
        <v>7563655</v>
      </c>
      <c r="G164" s="91">
        <f t="shared" si="9"/>
        <v>93.86413613562362</v>
      </c>
    </row>
    <row r="165" spans="2:7" ht="12.75">
      <c r="B165" s="44"/>
      <c r="C165" s="62" t="s">
        <v>45</v>
      </c>
      <c r="D165" s="21">
        <v>7346884</v>
      </c>
      <c r="E165" s="86">
        <v>7779723</v>
      </c>
      <c r="F165" s="86">
        <v>7301241.93</v>
      </c>
      <c r="G165" s="91">
        <f t="shared" si="9"/>
        <v>93.84963873392407</v>
      </c>
    </row>
    <row r="166" spans="2:7" ht="12.75">
      <c r="B166" s="44"/>
      <c r="C166" s="62" t="s">
        <v>85</v>
      </c>
      <c r="D166" s="21">
        <v>109846</v>
      </c>
      <c r="E166" s="86">
        <v>58396</v>
      </c>
      <c r="F166" s="86">
        <f>58386.7</f>
        <v>58386.7</v>
      </c>
      <c r="G166" s="91">
        <f t="shared" si="9"/>
        <v>99.98407425166107</v>
      </c>
    </row>
    <row r="167" spans="2:7" ht="12.75">
      <c r="B167" s="44"/>
      <c r="C167" s="62" t="s">
        <v>21</v>
      </c>
      <c r="D167" s="21">
        <v>419275</v>
      </c>
      <c r="E167" s="86">
        <v>219969.33</v>
      </c>
      <c r="F167" s="86">
        <v>204026.37</v>
      </c>
      <c r="G167" s="91">
        <f t="shared" si="9"/>
        <v>92.75218958933958</v>
      </c>
    </row>
    <row r="168" spans="2:7" ht="12.75">
      <c r="B168" s="44"/>
      <c r="C168" s="62" t="s">
        <v>14</v>
      </c>
      <c r="D168" s="21">
        <v>627300</v>
      </c>
      <c r="E168" s="86">
        <v>521880</v>
      </c>
      <c r="F168" s="86">
        <v>250122.79</v>
      </c>
      <c r="G168" s="91">
        <f t="shared" si="9"/>
        <v>47.9272610561815</v>
      </c>
    </row>
    <row r="169" spans="2:7" ht="12.75">
      <c r="B169" s="47"/>
      <c r="C169" s="63" t="s">
        <v>28</v>
      </c>
      <c r="D169" s="22">
        <f>0</f>
        <v>0</v>
      </c>
      <c r="E169" s="87">
        <f>149400</f>
        <v>149400</v>
      </c>
      <c r="F169" s="87">
        <v>147999.43</v>
      </c>
      <c r="G169" s="94">
        <f t="shared" si="9"/>
        <v>99.06253681392235</v>
      </c>
    </row>
    <row r="170" spans="2:7" ht="12.75">
      <c r="B170" s="48"/>
      <c r="C170" s="70"/>
      <c r="D170" s="30"/>
      <c r="E170" s="101"/>
      <c r="F170" s="30"/>
      <c r="G170" s="30"/>
    </row>
    <row r="171" spans="2:7" ht="12.75">
      <c r="B171" s="47">
        <v>80110</v>
      </c>
      <c r="C171" s="63" t="s">
        <v>62</v>
      </c>
      <c r="D171" s="22">
        <f>SUM(D172,D175)</f>
        <v>8058938</v>
      </c>
      <c r="E171" s="87">
        <f>SUM(E172,E175)</f>
        <v>8222879</v>
      </c>
      <c r="F171" s="100">
        <f>SUM(F172,F175)</f>
        <v>8014208.449999999</v>
      </c>
      <c r="G171" s="94">
        <f>(F171/E171)*100</f>
        <v>97.4623176383843</v>
      </c>
    </row>
    <row r="172" spans="2:7" ht="12.75">
      <c r="B172" s="44"/>
      <c r="C172" s="62" t="s">
        <v>7</v>
      </c>
      <c r="D172" s="21">
        <f>SUM(D173:D174)</f>
        <v>7888938</v>
      </c>
      <c r="E172" s="86">
        <f>SUM(E173:E174)</f>
        <v>8216879</v>
      </c>
      <c r="F172" s="86">
        <f>SUM(F173:F174)</f>
        <v>8009208.449999999</v>
      </c>
      <c r="G172" s="91">
        <f>(F172/E172)*100</f>
        <v>97.47263468282786</v>
      </c>
    </row>
    <row r="173" spans="2:7" ht="12.75">
      <c r="B173" s="44"/>
      <c r="C173" s="62" t="s">
        <v>19</v>
      </c>
      <c r="D173" s="21">
        <v>6485855</v>
      </c>
      <c r="E173" s="86">
        <v>6705382</v>
      </c>
      <c r="F173" s="86">
        <v>6554042.55</v>
      </c>
      <c r="G173" s="91">
        <f>(F173/E173)*100</f>
        <v>97.74301523761062</v>
      </c>
    </row>
    <row r="174" spans="2:7" ht="12.75">
      <c r="B174" s="44"/>
      <c r="C174" s="62" t="s">
        <v>20</v>
      </c>
      <c r="D174" s="21">
        <v>1403083</v>
      </c>
      <c r="E174" s="86">
        <v>1511497</v>
      </c>
      <c r="F174" s="86">
        <v>1455165.9</v>
      </c>
      <c r="G174" s="91">
        <f>(F174/E174)*100</f>
        <v>96.27315833243466</v>
      </c>
    </row>
    <row r="175" spans="2:7" ht="12.75">
      <c r="B175" s="44"/>
      <c r="C175" s="63" t="s">
        <v>14</v>
      </c>
      <c r="D175" s="22">
        <v>170000</v>
      </c>
      <c r="E175" s="87">
        <v>6000</v>
      </c>
      <c r="F175" s="87">
        <v>5000</v>
      </c>
      <c r="G175" s="94">
        <f>0</f>
        <v>0</v>
      </c>
    </row>
    <row r="176" spans="2:7" ht="12.75">
      <c r="B176" s="44"/>
      <c r="C176" s="70"/>
      <c r="D176" s="30"/>
      <c r="E176" s="101"/>
      <c r="F176" s="30"/>
      <c r="G176" s="30"/>
    </row>
    <row r="177" spans="2:7" ht="12.75">
      <c r="B177" s="47">
        <v>80113</v>
      </c>
      <c r="C177" s="63" t="s">
        <v>89</v>
      </c>
      <c r="D177" s="22">
        <f aca="true" t="shared" si="10" ref="D177:F178">SUM(D178)</f>
        <v>42000</v>
      </c>
      <c r="E177" s="87">
        <f t="shared" si="10"/>
        <v>42000</v>
      </c>
      <c r="F177" s="87">
        <f t="shared" si="10"/>
        <v>35151.18</v>
      </c>
      <c r="G177" s="94">
        <f>(F177/E177)*100</f>
        <v>83.69328571428571</v>
      </c>
    </row>
    <row r="178" spans="2:7" ht="12.75">
      <c r="B178" s="44"/>
      <c r="C178" s="67" t="s">
        <v>32</v>
      </c>
      <c r="D178" s="21">
        <f t="shared" si="10"/>
        <v>42000</v>
      </c>
      <c r="E178" s="86">
        <f t="shared" si="10"/>
        <v>42000</v>
      </c>
      <c r="F178" s="86">
        <f t="shared" si="10"/>
        <v>35151.18</v>
      </c>
      <c r="G178" s="91">
        <f>(F178/E178)*100</f>
        <v>83.69328571428571</v>
      </c>
    </row>
    <row r="179" spans="2:7" ht="12.75">
      <c r="B179" s="44"/>
      <c r="C179" s="67" t="s">
        <v>11</v>
      </c>
      <c r="D179" s="21">
        <v>42000</v>
      </c>
      <c r="E179" s="86">
        <f>42000</f>
        <v>42000</v>
      </c>
      <c r="F179" s="86">
        <v>35151.18</v>
      </c>
      <c r="G179" s="91">
        <f>(F179/E179)*100</f>
        <v>83.69328571428571</v>
      </c>
    </row>
    <row r="180" spans="2:7" ht="12.75">
      <c r="B180" s="44"/>
      <c r="C180" s="69"/>
      <c r="D180" s="21"/>
      <c r="E180" s="86"/>
      <c r="F180" s="21"/>
      <c r="G180" s="21"/>
    </row>
    <row r="181" spans="2:7" ht="12.75">
      <c r="B181" s="47">
        <v>80114</v>
      </c>
      <c r="C181" s="63" t="s">
        <v>63</v>
      </c>
      <c r="D181" s="22">
        <f>SUM(D182)</f>
        <v>642383</v>
      </c>
      <c r="E181" s="87">
        <f>SUM(E182)</f>
        <v>642383</v>
      </c>
      <c r="F181" s="87">
        <f>SUM(F182)</f>
        <v>624915.6499999999</v>
      </c>
      <c r="G181" s="94">
        <f>(F181/E181)*100</f>
        <v>97.28085114332103</v>
      </c>
    </row>
    <row r="182" spans="2:7" ht="12.75">
      <c r="B182" s="44"/>
      <c r="C182" s="62" t="s">
        <v>7</v>
      </c>
      <c r="D182" s="21">
        <f>SUM(D183:D184)</f>
        <v>642383</v>
      </c>
      <c r="E182" s="86">
        <f>SUM(E183:E184)</f>
        <v>642383</v>
      </c>
      <c r="F182" s="86">
        <f>SUM(F183:F184)</f>
        <v>624915.6499999999</v>
      </c>
      <c r="G182" s="91">
        <f>(F182/E182)*100</f>
        <v>97.28085114332103</v>
      </c>
    </row>
    <row r="183" spans="2:7" ht="12.75">
      <c r="B183" s="44"/>
      <c r="C183" s="62" t="s">
        <v>19</v>
      </c>
      <c r="D183" s="21">
        <v>593630</v>
      </c>
      <c r="E183" s="86">
        <f>592254</f>
        <v>592254</v>
      </c>
      <c r="F183" s="86">
        <v>583102.2</v>
      </c>
      <c r="G183" s="91">
        <f>(F183/E183)*100</f>
        <v>98.45475083325735</v>
      </c>
    </row>
    <row r="184" spans="2:7" ht="12.75">
      <c r="B184" s="44"/>
      <c r="C184" s="69" t="s">
        <v>20</v>
      </c>
      <c r="D184" s="21">
        <v>48753</v>
      </c>
      <c r="E184" s="86">
        <f>50129</f>
        <v>50129</v>
      </c>
      <c r="F184" s="86">
        <v>41813.45</v>
      </c>
      <c r="G184" s="91">
        <f>(F184/E184)*100</f>
        <v>83.41169781962536</v>
      </c>
    </row>
    <row r="185" spans="2:7" ht="12.75">
      <c r="B185" s="44"/>
      <c r="C185" s="69"/>
      <c r="D185" s="21"/>
      <c r="E185" s="86"/>
      <c r="F185" s="21"/>
      <c r="G185" s="21"/>
    </row>
    <row r="186" spans="2:7" ht="12.75">
      <c r="B186" s="47">
        <v>80146</v>
      </c>
      <c r="C186" s="63" t="s">
        <v>64</v>
      </c>
      <c r="D186" s="22">
        <f>SUM(D187)</f>
        <v>134731</v>
      </c>
      <c r="E186" s="87">
        <f>SUM(E187)</f>
        <v>134731</v>
      </c>
      <c r="F186" s="87">
        <f>SUM(F187)</f>
        <v>132178.63</v>
      </c>
      <c r="G186" s="94">
        <f>(F186/E186)*100</f>
        <v>98.10558074979032</v>
      </c>
    </row>
    <row r="187" spans="2:7" ht="12.75">
      <c r="B187" s="44"/>
      <c r="C187" s="62" t="s">
        <v>7</v>
      </c>
      <c r="D187" s="21">
        <f>SUM(D188:D189)</f>
        <v>134731</v>
      </c>
      <c r="E187" s="86">
        <f>SUM(E188:E189)</f>
        <v>134731</v>
      </c>
      <c r="F187" s="86">
        <f>SUM(F188:F189)</f>
        <v>132178.63</v>
      </c>
      <c r="G187" s="91">
        <f>(F187/E187)*100</f>
        <v>98.10558074979032</v>
      </c>
    </row>
    <row r="188" spans="2:7" ht="12.75">
      <c r="B188" s="44"/>
      <c r="C188" s="62" t="s">
        <v>11</v>
      </c>
      <c r="D188" s="21">
        <v>108501</v>
      </c>
      <c r="E188" s="86">
        <v>108501</v>
      </c>
      <c r="F188" s="86">
        <v>106108.45</v>
      </c>
      <c r="G188" s="91">
        <f>(F188/E188)*100</f>
        <v>97.79490511608188</v>
      </c>
    </row>
    <row r="189" spans="2:7" ht="12.75">
      <c r="B189" s="44"/>
      <c r="C189" s="62" t="s">
        <v>41</v>
      </c>
      <c r="D189" s="21">
        <v>26230</v>
      </c>
      <c r="E189" s="86">
        <v>26230</v>
      </c>
      <c r="F189" s="86">
        <v>26070.18</v>
      </c>
      <c r="G189" s="91">
        <f>(F189/E189)*100</f>
        <v>99.3906976744186</v>
      </c>
    </row>
    <row r="190" spans="2:7" ht="12.75">
      <c r="B190" s="44"/>
      <c r="C190" s="62"/>
      <c r="D190" s="21"/>
      <c r="E190" s="86"/>
      <c r="F190" s="21"/>
      <c r="G190" s="21"/>
    </row>
    <row r="191" spans="2:7" ht="12.75">
      <c r="B191" s="47">
        <v>80195</v>
      </c>
      <c r="C191" s="63" t="s">
        <v>6</v>
      </c>
      <c r="D191" s="22">
        <f>SUM(D192,D197)</f>
        <v>306803</v>
      </c>
      <c r="E191" s="87">
        <f>SUM(E192,E197)</f>
        <v>380984</v>
      </c>
      <c r="F191" s="87">
        <f>SUM(F192,F197)</f>
        <v>297395.82</v>
      </c>
      <c r="G191" s="94">
        <f aca="true" t="shared" si="11" ref="G191:G197">(F191/E191)*100</f>
        <v>78.05992377632657</v>
      </c>
    </row>
    <row r="192" spans="2:7" ht="12.75">
      <c r="B192" s="44"/>
      <c r="C192" s="69" t="s">
        <v>7</v>
      </c>
      <c r="D192" s="21">
        <f>SUM(D193:D195,D196)</f>
        <v>261803</v>
      </c>
      <c r="E192" s="86">
        <f>SUM(E193:E195,E196)</f>
        <v>370134</v>
      </c>
      <c r="F192" s="86">
        <f>SUM(F193:F195,F196)</f>
        <v>286545.82</v>
      </c>
      <c r="G192" s="91">
        <f t="shared" si="11"/>
        <v>77.41677878822266</v>
      </c>
    </row>
    <row r="193" spans="2:7" ht="12.75">
      <c r="B193" s="44"/>
      <c r="C193" s="69" t="s">
        <v>11</v>
      </c>
      <c r="D193" s="21">
        <v>217323</v>
      </c>
      <c r="E193" s="86">
        <v>317966</v>
      </c>
      <c r="F193" s="86">
        <v>234726.62</v>
      </c>
      <c r="G193" s="91">
        <f t="shared" si="11"/>
        <v>73.82129535862325</v>
      </c>
    </row>
    <row r="194" spans="2:7" ht="12.75">
      <c r="B194" s="44"/>
      <c r="C194" s="62" t="s">
        <v>85</v>
      </c>
      <c r="D194" s="21">
        <v>2000</v>
      </c>
      <c r="E194" s="86">
        <v>1188</v>
      </c>
      <c r="F194" s="86">
        <v>1120</v>
      </c>
      <c r="G194" s="91">
        <f t="shared" si="11"/>
        <v>94.27609427609428</v>
      </c>
    </row>
    <row r="195" spans="2:7" ht="12.75">
      <c r="B195" s="44"/>
      <c r="C195" s="62" t="s">
        <v>91</v>
      </c>
      <c r="D195" s="21">
        <v>0</v>
      </c>
      <c r="E195" s="86">
        <v>8500</v>
      </c>
      <c r="F195" s="86">
        <v>8219.2</v>
      </c>
      <c r="G195" s="91">
        <f>(F195/E195)*100</f>
        <v>96.6964705882353</v>
      </c>
    </row>
    <row r="196" spans="2:7" ht="12.75">
      <c r="B196" s="44"/>
      <c r="C196" s="62" t="s">
        <v>41</v>
      </c>
      <c r="D196" s="21">
        <v>42480</v>
      </c>
      <c r="E196" s="86">
        <v>42480</v>
      </c>
      <c r="F196" s="86">
        <v>42480</v>
      </c>
      <c r="G196" s="91">
        <f t="shared" si="11"/>
        <v>100</v>
      </c>
    </row>
    <row r="197" spans="2:7" ht="12.75">
      <c r="B197" s="44"/>
      <c r="C197" s="62" t="s">
        <v>14</v>
      </c>
      <c r="D197" s="21">
        <v>45000</v>
      </c>
      <c r="E197" s="86">
        <v>10850</v>
      </c>
      <c r="F197" s="86">
        <v>10850</v>
      </c>
      <c r="G197" s="91">
        <f t="shared" si="11"/>
        <v>100</v>
      </c>
    </row>
    <row r="198" spans="2:7" ht="13.5" thickBot="1">
      <c r="B198" s="44"/>
      <c r="C198" s="62"/>
      <c r="D198" s="21"/>
      <c r="E198" s="86"/>
      <c r="F198" s="21"/>
      <c r="G198" s="21"/>
    </row>
    <row r="199" spans="2:7" ht="13.5" thickTop="1">
      <c r="B199" s="24"/>
      <c r="C199" s="79"/>
      <c r="D199" s="18"/>
      <c r="E199" s="95"/>
      <c r="F199" s="18"/>
      <c r="G199" s="18"/>
    </row>
    <row r="200" spans="2:7" ht="13.5" thickBot="1">
      <c r="B200" s="45">
        <v>851</v>
      </c>
      <c r="C200" s="60" t="s">
        <v>29</v>
      </c>
      <c r="D200" s="19">
        <f>SUM(D202,D207,D213)</f>
        <v>943000</v>
      </c>
      <c r="E200" s="96">
        <f>SUM(E202,E207,E213)</f>
        <v>993050</v>
      </c>
      <c r="F200" s="96">
        <f>SUM(F202,F207,F213)</f>
        <v>760203.29</v>
      </c>
      <c r="G200" s="108">
        <f>(F200/E200)*100</f>
        <v>76.55236795730326</v>
      </c>
    </row>
    <row r="201" spans="2:7" ht="13.5" thickTop="1">
      <c r="B201" s="51"/>
      <c r="C201" s="80"/>
      <c r="D201" s="37"/>
      <c r="E201" s="103"/>
      <c r="F201" s="103"/>
      <c r="G201" s="103"/>
    </row>
    <row r="202" spans="2:7" ht="12.75">
      <c r="B202" s="52">
        <v>85153</v>
      </c>
      <c r="C202" s="63" t="s">
        <v>93</v>
      </c>
      <c r="D202" s="36">
        <f>SUM(D203)</f>
        <v>16000</v>
      </c>
      <c r="E202" s="100">
        <f>SUM(E203)</f>
        <v>16000</v>
      </c>
      <c r="F202" s="100">
        <f>SUM(F203)</f>
        <v>16000</v>
      </c>
      <c r="G202" s="94">
        <f>(F202/E202)*100</f>
        <v>100</v>
      </c>
    </row>
    <row r="203" spans="2:7" ht="12.75">
      <c r="B203" s="53"/>
      <c r="C203" s="67" t="s">
        <v>32</v>
      </c>
      <c r="D203" s="39">
        <f>SUM(D204:D205)</f>
        <v>16000</v>
      </c>
      <c r="E203" s="104">
        <f>SUM(E204:E205)</f>
        <v>16000</v>
      </c>
      <c r="F203" s="104">
        <f>SUM(F204:F205)</f>
        <v>16000</v>
      </c>
      <c r="G203" s="91">
        <f>(F203/E203)*100</f>
        <v>100</v>
      </c>
    </row>
    <row r="204" spans="2:7" ht="12.75">
      <c r="B204" s="54"/>
      <c r="C204" s="62" t="s">
        <v>11</v>
      </c>
      <c r="D204" s="38">
        <v>1640</v>
      </c>
      <c r="E204" s="105">
        <v>1480</v>
      </c>
      <c r="F204" s="105">
        <v>1480</v>
      </c>
      <c r="G204" s="91">
        <f>(F204/E204)*100</f>
        <v>100</v>
      </c>
    </row>
    <row r="205" spans="2:7" ht="12.75">
      <c r="B205" s="54"/>
      <c r="C205" s="62" t="s">
        <v>85</v>
      </c>
      <c r="D205" s="38">
        <v>14360</v>
      </c>
      <c r="E205" s="105">
        <v>14520</v>
      </c>
      <c r="F205" s="105">
        <v>14520</v>
      </c>
      <c r="G205" s="91">
        <f>(F205/E205)*100</f>
        <v>100</v>
      </c>
    </row>
    <row r="206" spans="2:7" ht="12.75">
      <c r="B206" s="54"/>
      <c r="C206" s="81"/>
      <c r="D206" s="26"/>
      <c r="E206" s="88"/>
      <c r="F206" s="26"/>
      <c r="G206" s="26"/>
    </row>
    <row r="207" spans="2:7" ht="12.75">
      <c r="B207" s="47">
        <v>85154</v>
      </c>
      <c r="C207" s="63" t="s">
        <v>65</v>
      </c>
      <c r="D207" s="22">
        <f>SUM(D208)</f>
        <v>650000</v>
      </c>
      <c r="E207" s="87">
        <f>SUM(E208)</f>
        <v>703557</v>
      </c>
      <c r="F207" s="87">
        <f>SUM(F208)</f>
        <v>688053.29</v>
      </c>
      <c r="G207" s="94">
        <f>(F207/E207)*100</f>
        <v>97.79638181412452</v>
      </c>
    </row>
    <row r="208" spans="2:7" ht="12.75">
      <c r="B208" s="44"/>
      <c r="C208" s="62" t="s">
        <v>7</v>
      </c>
      <c r="D208" s="21">
        <f>SUM(D209:D211)</f>
        <v>650000</v>
      </c>
      <c r="E208" s="86">
        <f>SUM(E209:E211)</f>
        <v>703557</v>
      </c>
      <c r="F208" s="86">
        <f>SUM(F209:F211)</f>
        <v>688053.29</v>
      </c>
      <c r="G208" s="91">
        <f>(F208/E208)*100</f>
        <v>97.79638181412452</v>
      </c>
    </row>
    <row r="209" spans="2:7" ht="12.75">
      <c r="B209" s="44"/>
      <c r="C209" s="62" t="s">
        <v>11</v>
      </c>
      <c r="D209" s="21">
        <v>367000</v>
      </c>
      <c r="E209" s="86">
        <v>343663</v>
      </c>
      <c r="F209" s="86">
        <v>333135.52</v>
      </c>
      <c r="G209" s="91">
        <f>(F209/E209)*100</f>
        <v>96.93668506647501</v>
      </c>
    </row>
    <row r="210" spans="2:7" ht="12.75">
      <c r="B210" s="44"/>
      <c r="C210" s="62" t="s">
        <v>85</v>
      </c>
      <c r="D210" s="21">
        <v>50000</v>
      </c>
      <c r="E210" s="86">
        <v>133573</v>
      </c>
      <c r="F210" s="86">
        <v>129295.86</v>
      </c>
      <c r="G210" s="91">
        <f>(F210/E210)*100</f>
        <v>96.79790077335988</v>
      </c>
    </row>
    <row r="211" spans="2:7" ht="12.75">
      <c r="B211" s="44"/>
      <c r="C211" s="62" t="s">
        <v>44</v>
      </c>
      <c r="D211" s="21">
        <v>233000</v>
      </c>
      <c r="E211" s="86">
        <v>226321</v>
      </c>
      <c r="F211" s="86">
        <v>225621.91</v>
      </c>
      <c r="G211" s="91">
        <f>(F211/E211)*100</f>
        <v>99.69110687916721</v>
      </c>
    </row>
    <row r="212" spans="2:7" ht="12.75">
      <c r="B212" s="44"/>
      <c r="C212" s="62"/>
      <c r="D212" s="21"/>
      <c r="E212" s="86"/>
      <c r="F212" s="21"/>
      <c r="G212" s="21"/>
    </row>
    <row r="213" spans="2:7" ht="12.75">
      <c r="B213" s="47">
        <v>85195</v>
      </c>
      <c r="C213" s="63" t="s">
        <v>6</v>
      </c>
      <c r="D213" s="22">
        <f>SUM(D214)</f>
        <v>277000</v>
      </c>
      <c r="E213" s="87">
        <f>SUM(E214)</f>
        <v>273493</v>
      </c>
      <c r="F213" s="87">
        <f>SUM(F214)</f>
        <v>56150</v>
      </c>
      <c r="G213" s="94">
        <f>(F213/E213)*100</f>
        <v>20.530689999378414</v>
      </c>
    </row>
    <row r="214" spans="2:7" ht="12.75">
      <c r="B214" s="44"/>
      <c r="C214" s="62" t="s">
        <v>7</v>
      </c>
      <c r="D214" s="21">
        <f>SUM(D215:D217)</f>
        <v>277000</v>
      </c>
      <c r="E214" s="86">
        <f>SUM(E215:E217)</f>
        <v>273493</v>
      </c>
      <c r="F214" s="86">
        <f>SUM(F215:F217)</f>
        <v>56150</v>
      </c>
      <c r="G214" s="91">
        <f>(F214/E214)*100</f>
        <v>20.530689999378414</v>
      </c>
    </row>
    <row r="215" spans="2:7" ht="12.75">
      <c r="B215" s="44"/>
      <c r="C215" s="62" t="s">
        <v>11</v>
      </c>
      <c r="D215" s="21">
        <v>26500</v>
      </c>
      <c r="E215" s="86">
        <v>31493</v>
      </c>
      <c r="F215" s="86">
        <v>31150</v>
      </c>
      <c r="G215" s="91">
        <f>(F215/E215)*100</f>
        <v>98.91086908201822</v>
      </c>
    </row>
    <row r="216" spans="2:7" ht="12.75">
      <c r="B216" s="44"/>
      <c r="C216" s="62" t="s">
        <v>85</v>
      </c>
      <c r="D216" s="21">
        <v>1500</v>
      </c>
      <c r="E216" s="86">
        <v>0</v>
      </c>
      <c r="F216" s="86">
        <v>0</v>
      </c>
      <c r="G216" s="91">
        <v>0</v>
      </c>
    </row>
    <row r="217" spans="2:7" ht="12.75">
      <c r="B217" s="44"/>
      <c r="C217" s="62" t="s">
        <v>44</v>
      </c>
      <c r="D217" s="21">
        <v>249000</v>
      </c>
      <c r="E217" s="86">
        <v>242000</v>
      </c>
      <c r="F217" s="86">
        <v>25000</v>
      </c>
      <c r="G217" s="91">
        <f>(F217/E217)*100</f>
        <v>10.330578512396695</v>
      </c>
    </row>
    <row r="218" spans="2:7" ht="13.5" thickBot="1">
      <c r="B218" s="44"/>
      <c r="C218" s="62"/>
      <c r="D218" s="21"/>
      <c r="E218" s="86"/>
      <c r="F218" s="21"/>
      <c r="G218" s="21"/>
    </row>
    <row r="219" spans="2:7" ht="13.5" thickTop="1">
      <c r="B219" s="24"/>
      <c r="C219" s="79"/>
      <c r="D219" s="18"/>
      <c r="E219" s="95"/>
      <c r="F219" s="18"/>
      <c r="G219" s="18"/>
    </row>
    <row r="220" spans="2:7" ht="13.5" thickBot="1">
      <c r="B220" s="45">
        <v>852</v>
      </c>
      <c r="C220" s="60" t="s">
        <v>39</v>
      </c>
      <c r="D220" s="19">
        <f>SUM(D221,D226,D230,D236,D240,D245,D250,D256,D261,D266)</f>
        <v>15740275</v>
      </c>
      <c r="E220" s="96">
        <f>SUM(E221,E226,E230,E236,E240,E245,E250,E256,E261,E266)</f>
        <v>15313118</v>
      </c>
      <c r="F220" s="96">
        <f>SUM(F221,F226,F230,F236,F240,F245,F250,F256,F261,F266)</f>
        <v>14682985.09</v>
      </c>
      <c r="G220" s="89">
        <f>(F220/E220)*100</f>
        <v>95.88501237958201</v>
      </c>
    </row>
    <row r="221" spans="2:7" ht="13.5" thickTop="1">
      <c r="B221" s="46">
        <v>85202</v>
      </c>
      <c r="C221" s="61" t="s">
        <v>66</v>
      </c>
      <c r="D221" s="20">
        <f>SUM(D222)</f>
        <v>437156</v>
      </c>
      <c r="E221" s="98">
        <f>SUM(E222)</f>
        <v>437156</v>
      </c>
      <c r="F221" s="98">
        <f>SUM(F222)</f>
        <v>435111.51</v>
      </c>
      <c r="G221" s="90">
        <f>(F221/E221)*100</f>
        <v>99.53232027010954</v>
      </c>
    </row>
    <row r="222" spans="2:7" ht="12.75">
      <c r="B222" s="44"/>
      <c r="C222" s="82" t="s">
        <v>7</v>
      </c>
      <c r="D222" s="21">
        <f>SUM(D223:D224)</f>
        <v>437156</v>
      </c>
      <c r="E222" s="86">
        <f>SUM(E223:E224)</f>
        <v>437156</v>
      </c>
      <c r="F222" s="86">
        <f>SUM(F223:F224)</f>
        <v>435111.51</v>
      </c>
      <c r="G222" s="91">
        <f>(F222/E222)*100</f>
        <v>99.53232027010954</v>
      </c>
    </row>
    <row r="223" spans="2:7" ht="12.75">
      <c r="B223" s="44"/>
      <c r="C223" s="62" t="s">
        <v>19</v>
      </c>
      <c r="D223" s="21">
        <v>353110</v>
      </c>
      <c r="E223" s="86">
        <f>353110</f>
        <v>353110</v>
      </c>
      <c r="F223" s="86">
        <v>351066.06</v>
      </c>
      <c r="G223" s="91">
        <f>(F223/E223)*100</f>
        <v>99.4211605448727</v>
      </c>
    </row>
    <row r="224" spans="2:7" ht="12.75">
      <c r="B224" s="44"/>
      <c r="C224" s="62" t="s">
        <v>20</v>
      </c>
      <c r="D224" s="21">
        <v>84046</v>
      </c>
      <c r="E224" s="86">
        <v>84046</v>
      </c>
      <c r="F224" s="86">
        <v>84045.45</v>
      </c>
      <c r="G224" s="91">
        <f>(F224/E224)*100</f>
        <v>99.99934559645908</v>
      </c>
    </row>
    <row r="225" spans="2:7" ht="12.75">
      <c r="B225" s="44"/>
      <c r="C225" s="62"/>
      <c r="D225" s="21"/>
      <c r="E225" s="86"/>
      <c r="F225" s="21"/>
      <c r="G225" s="21"/>
    </row>
    <row r="226" spans="2:7" ht="12.75">
      <c r="B226" s="47">
        <v>85203</v>
      </c>
      <c r="C226" s="63" t="s">
        <v>94</v>
      </c>
      <c r="D226" s="22">
        <f aca="true" t="shared" si="12" ref="D226:F227">SUM(D227)</f>
        <v>10000</v>
      </c>
      <c r="E226" s="87">
        <f t="shared" si="12"/>
        <v>10000</v>
      </c>
      <c r="F226" s="87">
        <f t="shared" si="12"/>
        <v>10000</v>
      </c>
      <c r="G226" s="94">
        <f>(F226/E226)*100</f>
        <v>100</v>
      </c>
    </row>
    <row r="227" spans="2:7" ht="12.75">
      <c r="B227" s="44"/>
      <c r="C227" s="67" t="s">
        <v>32</v>
      </c>
      <c r="D227" s="21">
        <f t="shared" si="12"/>
        <v>10000</v>
      </c>
      <c r="E227" s="86">
        <f t="shared" si="12"/>
        <v>10000</v>
      </c>
      <c r="F227" s="86">
        <f t="shared" si="12"/>
        <v>10000</v>
      </c>
      <c r="G227" s="91">
        <f>(F227/E227)*100</f>
        <v>100</v>
      </c>
    </row>
    <row r="228" spans="2:7" ht="12.75">
      <c r="B228" s="44"/>
      <c r="C228" s="62" t="s">
        <v>11</v>
      </c>
      <c r="D228" s="21">
        <v>10000</v>
      </c>
      <c r="E228" s="86">
        <v>10000</v>
      </c>
      <c r="F228" s="86">
        <v>10000</v>
      </c>
      <c r="G228" s="91">
        <f>(F228/E228)*100</f>
        <v>100</v>
      </c>
    </row>
    <row r="229" spans="2:7" ht="12.75">
      <c r="B229" s="44"/>
      <c r="C229" s="62"/>
      <c r="D229" s="21"/>
      <c r="E229" s="86"/>
      <c r="F229" s="21"/>
      <c r="G229" s="21"/>
    </row>
    <row r="230" spans="2:7" ht="40.5" customHeight="1">
      <c r="B230" s="47">
        <v>85212</v>
      </c>
      <c r="C230" s="74" t="s">
        <v>108</v>
      </c>
      <c r="D230" s="22">
        <f>SUM(D231)</f>
        <v>7837000</v>
      </c>
      <c r="E230" s="87">
        <f>SUM(E231)</f>
        <v>7556000</v>
      </c>
      <c r="F230" s="87">
        <f>SUM(F231)</f>
        <v>7407488.2700000005</v>
      </c>
      <c r="G230" s="94">
        <f>(F230/E230)*100</f>
        <v>98.03451919004765</v>
      </c>
    </row>
    <row r="231" spans="2:7" ht="12.75">
      <c r="B231" s="44"/>
      <c r="C231" s="75" t="s">
        <v>7</v>
      </c>
      <c r="D231" s="21">
        <f>SUM(D232:D234)</f>
        <v>7837000</v>
      </c>
      <c r="E231" s="86">
        <f>SUM(E232:E234)</f>
        <v>7556000</v>
      </c>
      <c r="F231" s="86">
        <f>SUM(F232:F234)</f>
        <v>7407488.2700000005</v>
      </c>
      <c r="G231" s="91">
        <f>(F231/E231)*100</f>
        <v>98.03451919004765</v>
      </c>
    </row>
    <row r="232" spans="2:7" ht="12.75">
      <c r="B232" s="44"/>
      <c r="C232" s="75" t="s">
        <v>31</v>
      </c>
      <c r="D232" s="21">
        <v>7487233</v>
      </c>
      <c r="E232" s="86">
        <v>7318380</v>
      </c>
      <c r="F232" s="86">
        <v>7213988.49</v>
      </c>
      <c r="G232" s="91">
        <f>(F232/E232)*100</f>
        <v>98.57357079025687</v>
      </c>
    </row>
    <row r="233" spans="2:7" ht="12.75">
      <c r="B233" s="44"/>
      <c r="C233" s="62" t="s">
        <v>85</v>
      </c>
      <c r="D233" s="21">
        <v>310213</v>
      </c>
      <c r="E233" s="86">
        <v>180369</v>
      </c>
      <c r="F233" s="86">
        <v>159922.94</v>
      </c>
      <c r="G233" s="91">
        <f>(F233/E233)*100</f>
        <v>88.66431593012103</v>
      </c>
    </row>
    <row r="234" spans="2:7" ht="12.75">
      <c r="B234" s="44"/>
      <c r="C234" s="62" t="s">
        <v>43</v>
      </c>
      <c r="D234" s="21">
        <v>39554</v>
      </c>
      <c r="E234" s="86">
        <v>57251</v>
      </c>
      <c r="F234" s="86">
        <v>33576.84</v>
      </c>
      <c r="G234" s="91">
        <f>(F234/E234)*100</f>
        <v>58.648477755847054</v>
      </c>
    </row>
    <row r="235" spans="2:7" ht="12.75">
      <c r="B235" s="44"/>
      <c r="C235" s="62"/>
      <c r="D235" s="21"/>
      <c r="E235" s="86"/>
      <c r="F235" s="21"/>
      <c r="G235" s="21"/>
    </row>
    <row r="236" spans="2:7" ht="63.75">
      <c r="B236" s="47">
        <v>85213</v>
      </c>
      <c r="C236" s="74" t="s">
        <v>117</v>
      </c>
      <c r="D236" s="22">
        <f aca="true" t="shared" si="13" ref="D236:F237">SUM(D237)</f>
        <v>94000</v>
      </c>
      <c r="E236" s="87">
        <f t="shared" si="13"/>
        <v>61826</v>
      </c>
      <c r="F236" s="87">
        <f t="shared" si="13"/>
        <v>59553.6</v>
      </c>
      <c r="G236" s="94">
        <f>(F236/E236)*100</f>
        <v>96.32452366318377</v>
      </c>
    </row>
    <row r="237" spans="2:7" ht="12.75">
      <c r="B237" s="44"/>
      <c r="C237" s="62" t="s">
        <v>7</v>
      </c>
      <c r="D237" s="21">
        <f t="shared" si="13"/>
        <v>94000</v>
      </c>
      <c r="E237" s="86">
        <f>SUM(E238:E238)</f>
        <v>61826</v>
      </c>
      <c r="F237" s="86">
        <f t="shared" si="13"/>
        <v>59553.6</v>
      </c>
      <c r="G237" s="91">
        <f>(F237/E237)*100</f>
        <v>96.32452366318377</v>
      </c>
    </row>
    <row r="238" spans="2:7" ht="12.75">
      <c r="B238" s="44"/>
      <c r="C238" s="62" t="s">
        <v>30</v>
      </c>
      <c r="D238" s="21">
        <v>94000</v>
      </c>
      <c r="E238" s="86">
        <v>61826</v>
      </c>
      <c r="F238" s="86">
        <v>59553.6</v>
      </c>
      <c r="G238" s="91">
        <f>(F238/E238)*100</f>
        <v>96.32452366318377</v>
      </c>
    </row>
    <row r="239" spans="2:7" ht="12.75">
      <c r="B239" s="44"/>
      <c r="C239" s="62"/>
      <c r="D239" s="21"/>
      <c r="E239" s="86"/>
      <c r="F239" s="21"/>
      <c r="G239" s="21"/>
    </row>
    <row r="240" spans="2:7" ht="25.5">
      <c r="B240" s="55">
        <v>85214</v>
      </c>
      <c r="C240" s="74" t="s">
        <v>67</v>
      </c>
      <c r="D240" s="22">
        <f>SUM(D241)</f>
        <v>3336000</v>
      </c>
      <c r="E240" s="87">
        <f>SUM(E241)</f>
        <v>2629322</v>
      </c>
      <c r="F240" s="87">
        <f>SUM(F241)</f>
        <v>2620608.85</v>
      </c>
      <c r="G240" s="94">
        <f>(F240/E240)*100</f>
        <v>99.66861609190506</v>
      </c>
    </row>
    <row r="241" spans="2:7" ht="12.75">
      <c r="B241" s="44"/>
      <c r="C241" s="62" t="s">
        <v>7</v>
      </c>
      <c r="D241" s="21">
        <f>SUM(D242:D243)</f>
        <v>3336000</v>
      </c>
      <c r="E241" s="86">
        <f>SUM(E242:E243)</f>
        <v>2629322</v>
      </c>
      <c r="F241" s="86">
        <f>SUM(F242:F243)</f>
        <v>2620608.85</v>
      </c>
      <c r="G241" s="91">
        <f>(F241/E241)*100</f>
        <v>99.66861609190506</v>
      </c>
    </row>
    <row r="242" spans="2:7" ht="12.75">
      <c r="B242" s="44"/>
      <c r="C242" s="62" t="s">
        <v>30</v>
      </c>
      <c r="D242" s="21">
        <v>3336000</v>
      </c>
      <c r="E242" s="86">
        <v>2091322</v>
      </c>
      <c r="F242" s="86">
        <v>2086743.29</v>
      </c>
      <c r="G242" s="91">
        <f>(F242/E242)*100</f>
        <v>99.7810614529948</v>
      </c>
    </row>
    <row r="243" spans="2:7" ht="12.75">
      <c r="B243" s="44"/>
      <c r="C243" s="62" t="s">
        <v>43</v>
      </c>
      <c r="D243" s="21">
        <v>0</v>
      </c>
      <c r="E243" s="86">
        <v>538000</v>
      </c>
      <c r="F243" s="86">
        <v>533865.56</v>
      </c>
      <c r="G243" s="91">
        <f>(F243/E243)*100</f>
        <v>99.23151672862454</v>
      </c>
    </row>
    <row r="244" spans="2:7" ht="12.75">
      <c r="B244" s="44"/>
      <c r="C244" s="62"/>
      <c r="D244" s="21"/>
      <c r="E244" s="86"/>
      <c r="F244" s="21"/>
      <c r="G244" s="21"/>
    </row>
    <row r="245" spans="2:7" ht="12.75">
      <c r="B245" s="47">
        <v>85215</v>
      </c>
      <c r="C245" s="63" t="s">
        <v>68</v>
      </c>
      <c r="D245" s="22">
        <f>SUM(D246)</f>
        <v>1906200</v>
      </c>
      <c r="E245" s="87">
        <f>SUM(E246)</f>
        <v>1894200</v>
      </c>
      <c r="F245" s="87">
        <f>SUM(F246)</f>
        <v>1618301.1800000002</v>
      </c>
      <c r="G245" s="94">
        <f>(F245/E245)*100</f>
        <v>85.43454651040018</v>
      </c>
    </row>
    <row r="246" spans="2:7" ht="12.75">
      <c r="B246" s="44"/>
      <c r="C246" s="62" t="s">
        <v>7</v>
      </c>
      <c r="D246" s="21">
        <f>SUM(D247:D248)</f>
        <v>1906200</v>
      </c>
      <c r="E246" s="86">
        <f>SUM(E247:E248)</f>
        <v>1894200</v>
      </c>
      <c r="F246" s="86">
        <f>SUM(F247:F248)</f>
        <v>1618301.1800000002</v>
      </c>
      <c r="G246" s="91">
        <f>(F246/E246)*100</f>
        <v>85.43454651040018</v>
      </c>
    </row>
    <row r="247" spans="2:7" ht="12.75">
      <c r="B247" s="44"/>
      <c r="C247" s="62" t="s">
        <v>31</v>
      </c>
      <c r="D247" s="21">
        <v>1900000</v>
      </c>
      <c r="E247" s="86">
        <v>1888000</v>
      </c>
      <c r="F247" s="86">
        <v>1614701.07</v>
      </c>
      <c r="G247" s="91">
        <f>(F247/E247)*100</f>
        <v>85.52442108050847</v>
      </c>
    </row>
    <row r="248" spans="2:7" ht="12.75">
      <c r="B248" s="47"/>
      <c r="C248" s="63" t="s">
        <v>20</v>
      </c>
      <c r="D248" s="22">
        <v>6200</v>
      </c>
      <c r="E248" s="87">
        <v>6200</v>
      </c>
      <c r="F248" s="87">
        <v>3600.11</v>
      </c>
      <c r="G248" s="94">
        <f>(F248/E248)*100</f>
        <v>58.06629032258065</v>
      </c>
    </row>
    <row r="249" spans="2:7" ht="12.75">
      <c r="B249" s="48"/>
      <c r="C249" s="70"/>
      <c r="D249" s="30"/>
      <c r="E249" s="101"/>
      <c r="F249" s="30"/>
      <c r="G249" s="30"/>
    </row>
    <row r="250" spans="2:7" ht="12.75">
      <c r="B250" s="47">
        <v>85219</v>
      </c>
      <c r="C250" s="63" t="s">
        <v>69</v>
      </c>
      <c r="D250" s="22">
        <f>SUM(D251,D254)</f>
        <v>1545919</v>
      </c>
      <c r="E250" s="87">
        <f>SUM(E251,E254)</f>
        <v>1520832</v>
      </c>
      <c r="F250" s="87">
        <f>SUM(F251,F254)</f>
        <v>1492036.6600000001</v>
      </c>
      <c r="G250" s="94">
        <f>(F250/E250)*100</f>
        <v>98.10660612086018</v>
      </c>
    </row>
    <row r="251" spans="2:7" ht="12.75">
      <c r="B251" s="44"/>
      <c r="C251" s="62" t="s">
        <v>32</v>
      </c>
      <c r="D251" s="21">
        <f>SUM(D252:D253)</f>
        <v>1523419</v>
      </c>
      <c r="E251" s="86">
        <f>SUM(E252:E253)</f>
        <v>1498332</v>
      </c>
      <c r="F251" s="86">
        <f>SUM(F252:F253)</f>
        <v>1473786.6600000001</v>
      </c>
      <c r="G251" s="91">
        <f>(F251/E251)*100</f>
        <v>98.36182234644926</v>
      </c>
    </row>
    <row r="252" spans="2:7" ht="12.75">
      <c r="B252" s="44"/>
      <c r="C252" s="62" t="s">
        <v>19</v>
      </c>
      <c r="D252" s="21">
        <v>1300801</v>
      </c>
      <c r="E252" s="86">
        <v>1233699</v>
      </c>
      <c r="F252" s="86">
        <v>1225130.56</v>
      </c>
      <c r="G252" s="91">
        <f>(F252/E252)*100</f>
        <v>99.30546754111012</v>
      </c>
    </row>
    <row r="253" spans="2:7" ht="12.75">
      <c r="B253" s="44"/>
      <c r="C253" s="62" t="s">
        <v>20</v>
      </c>
      <c r="D253" s="21">
        <v>222618</v>
      </c>
      <c r="E253" s="86">
        <v>264633</v>
      </c>
      <c r="F253" s="86">
        <v>248656.1</v>
      </c>
      <c r="G253" s="91">
        <f>(F253/E253)*100</f>
        <v>93.96261993024302</v>
      </c>
    </row>
    <row r="254" spans="2:7" ht="12.75">
      <c r="B254" s="44"/>
      <c r="C254" s="69" t="s">
        <v>14</v>
      </c>
      <c r="D254" s="21">
        <v>22500</v>
      </c>
      <c r="E254" s="86">
        <v>22500</v>
      </c>
      <c r="F254" s="86">
        <v>18250</v>
      </c>
      <c r="G254" s="91">
        <f>(F254/E254)*100</f>
        <v>81.11111111111111</v>
      </c>
    </row>
    <row r="255" spans="2:7" ht="12.75">
      <c r="B255" s="47"/>
      <c r="C255" s="63"/>
      <c r="D255" s="22"/>
      <c r="E255" s="87"/>
      <c r="F255" s="22"/>
      <c r="G255" s="22"/>
    </row>
    <row r="256" spans="2:7" ht="27" customHeight="1">
      <c r="B256" s="50">
        <v>85220</v>
      </c>
      <c r="C256" s="83" t="s">
        <v>70</v>
      </c>
      <c r="D256" s="34">
        <f>SUM(D257)</f>
        <v>85000</v>
      </c>
      <c r="E256" s="106">
        <f>SUM(E257)</f>
        <v>85000</v>
      </c>
      <c r="F256" s="106">
        <f>SUM(F257)</f>
        <v>84990.76000000001</v>
      </c>
      <c r="G256" s="94">
        <f>(F256/E256)*100</f>
        <v>99.98912941176472</v>
      </c>
    </row>
    <row r="257" spans="2:7" ht="12.75">
      <c r="B257" s="44"/>
      <c r="C257" s="62" t="s">
        <v>7</v>
      </c>
      <c r="D257" s="21">
        <f>SUM(D258:D259)</f>
        <v>85000</v>
      </c>
      <c r="E257" s="86">
        <f>SUM(E258:E259)</f>
        <v>85000</v>
      </c>
      <c r="F257" s="86">
        <f>SUM(F258:F259)</f>
        <v>84990.76000000001</v>
      </c>
      <c r="G257" s="91">
        <f>(F257/E257)*100</f>
        <v>99.98912941176472</v>
      </c>
    </row>
    <row r="258" spans="2:7" ht="12.75">
      <c r="B258" s="44"/>
      <c r="C258" s="62" t="s">
        <v>11</v>
      </c>
      <c r="D258" s="21">
        <v>17784</v>
      </c>
      <c r="E258" s="86">
        <f>4822</f>
        <v>4822</v>
      </c>
      <c r="F258" s="86">
        <v>4820.68</v>
      </c>
      <c r="G258" s="91">
        <f>(F258/E258)*100</f>
        <v>99.97262546661138</v>
      </c>
    </row>
    <row r="259" spans="2:7" ht="12.75">
      <c r="B259" s="44"/>
      <c r="C259" s="62" t="s">
        <v>85</v>
      </c>
      <c r="D259" s="21">
        <v>67216</v>
      </c>
      <c r="E259" s="86">
        <f>80178</f>
        <v>80178</v>
      </c>
      <c r="F259" s="86">
        <v>80170.08</v>
      </c>
      <c r="G259" s="91">
        <f>(F259/E259)*100</f>
        <v>99.99012197859763</v>
      </c>
    </row>
    <row r="260" spans="2:7" ht="12.75">
      <c r="B260" s="44"/>
      <c r="C260" s="62"/>
      <c r="D260" s="21"/>
      <c r="E260" s="86"/>
      <c r="F260" s="21"/>
      <c r="G260" s="21"/>
    </row>
    <row r="261" spans="2:7" ht="12.75">
      <c r="B261" s="47">
        <v>85228</v>
      </c>
      <c r="C261" s="63" t="s">
        <v>71</v>
      </c>
      <c r="D261" s="22">
        <f aca="true" t="shared" si="14" ref="D261:F262">SUM(D262)</f>
        <v>178000</v>
      </c>
      <c r="E261" s="87">
        <f t="shared" si="14"/>
        <v>179799</v>
      </c>
      <c r="F261" s="87">
        <f t="shared" si="14"/>
        <v>176003.41</v>
      </c>
      <c r="G261" s="94">
        <f>(F261/E261)*100</f>
        <v>97.88898158499212</v>
      </c>
    </row>
    <row r="262" spans="2:7" ht="12.75">
      <c r="B262" s="44"/>
      <c r="C262" s="62" t="s">
        <v>7</v>
      </c>
      <c r="D262" s="21">
        <f t="shared" si="14"/>
        <v>178000</v>
      </c>
      <c r="E262" s="86">
        <f>SUM(E263:E264)</f>
        <v>179799</v>
      </c>
      <c r="F262" s="86">
        <f>SUM(F263:F264)</f>
        <v>176003.41</v>
      </c>
      <c r="G262" s="91">
        <f>(F262/E262)*100</f>
        <v>97.88898158499212</v>
      </c>
    </row>
    <row r="263" spans="2:7" ht="12.75">
      <c r="B263" s="44"/>
      <c r="C263" s="62" t="s">
        <v>31</v>
      </c>
      <c r="D263" s="21">
        <v>178000</v>
      </c>
      <c r="E263" s="86">
        <v>174196</v>
      </c>
      <c r="F263" s="86">
        <v>170400.6</v>
      </c>
      <c r="G263" s="91">
        <f>(F263/E263)*100</f>
        <v>97.82118992399367</v>
      </c>
    </row>
    <row r="264" spans="2:7" ht="12.75">
      <c r="B264" s="44"/>
      <c r="C264" s="62" t="s">
        <v>85</v>
      </c>
      <c r="D264" s="21">
        <v>0</v>
      </c>
      <c r="E264" s="86">
        <f>5603</f>
        <v>5603</v>
      </c>
      <c r="F264" s="86">
        <f>5602.81</f>
        <v>5602.81</v>
      </c>
      <c r="G264" s="91">
        <f>(F264/E264)*100</f>
        <v>99.996608959486</v>
      </c>
    </row>
    <row r="265" spans="2:7" ht="12.75">
      <c r="B265" s="44"/>
      <c r="C265" s="62"/>
      <c r="D265" s="21"/>
      <c r="E265" s="86"/>
      <c r="F265" s="21"/>
      <c r="G265" s="21"/>
    </row>
    <row r="266" spans="2:7" ht="12.75">
      <c r="B266" s="47">
        <v>85295</v>
      </c>
      <c r="C266" s="63" t="s">
        <v>6</v>
      </c>
      <c r="D266" s="22">
        <f aca="true" t="shared" si="15" ref="D266:F267">SUM(D267)</f>
        <v>311000</v>
      </c>
      <c r="E266" s="87">
        <f t="shared" si="15"/>
        <v>938983</v>
      </c>
      <c r="F266" s="87">
        <f t="shared" si="15"/>
        <v>778890.85</v>
      </c>
      <c r="G266" s="94">
        <f>(F266/E266)*100</f>
        <v>82.95047407674046</v>
      </c>
    </row>
    <row r="267" spans="2:7" ht="12.75">
      <c r="B267" s="44"/>
      <c r="C267" s="62" t="s">
        <v>7</v>
      </c>
      <c r="D267" s="21">
        <f t="shared" si="15"/>
        <v>311000</v>
      </c>
      <c r="E267" s="86">
        <f>SUM(E268:E270)</f>
        <v>938983</v>
      </c>
      <c r="F267" s="86">
        <f>SUM(F268:F270)</f>
        <v>778890.85</v>
      </c>
      <c r="G267" s="91">
        <f>(F267/E267)*100</f>
        <v>82.95047407674046</v>
      </c>
    </row>
    <row r="268" spans="2:7" ht="12.75">
      <c r="B268" s="44"/>
      <c r="C268" s="62" t="s">
        <v>31</v>
      </c>
      <c r="D268" s="21">
        <v>311000</v>
      </c>
      <c r="E268" s="86">
        <v>412000</v>
      </c>
      <c r="F268" s="86">
        <v>408800</v>
      </c>
      <c r="G268" s="91">
        <f>(F268/E268)*100</f>
        <v>99.22330097087378</v>
      </c>
    </row>
    <row r="269" spans="2:7" ht="12.75">
      <c r="B269" s="44"/>
      <c r="C269" s="62" t="s">
        <v>11</v>
      </c>
      <c r="D269" s="21">
        <v>0</v>
      </c>
      <c r="E269" s="86">
        <v>177557</v>
      </c>
      <c r="F269" s="86">
        <v>114730.33</v>
      </c>
      <c r="G269" s="91">
        <f>(F269/E269)*100</f>
        <v>64.61605568915898</v>
      </c>
    </row>
    <row r="270" spans="2:7" ht="12.75">
      <c r="B270" s="44"/>
      <c r="C270" s="62" t="s">
        <v>85</v>
      </c>
      <c r="D270" s="21">
        <v>0</v>
      </c>
      <c r="E270" s="86">
        <v>349426</v>
      </c>
      <c r="F270" s="86">
        <v>255360.52</v>
      </c>
      <c r="G270" s="91">
        <f>(F270/E270)*100</f>
        <v>73.0799997710531</v>
      </c>
    </row>
    <row r="271" spans="1:7" ht="12.75">
      <c r="A271" s="28"/>
      <c r="B271" s="44"/>
      <c r="C271" s="62"/>
      <c r="D271" s="21"/>
      <c r="E271" s="86"/>
      <c r="F271" s="21"/>
      <c r="G271" s="21"/>
    </row>
    <row r="272" spans="2:7" ht="12.75">
      <c r="B272" s="48"/>
      <c r="C272" s="70"/>
      <c r="D272" s="30"/>
      <c r="E272" s="101"/>
      <c r="F272" s="30"/>
      <c r="G272" s="30"/>
    </row>
    <row r="273" spans="2:7" ht="13.5" thickBot="1">
      <c r="B273" s="45">
        <v>853</v>
      </c>
      <c r="C273" s="60" t="s">
        <v>73</v>
      </c>
      <c r="D273" s="19">
        <f>SUM(D274)</f>
        <v>929770</v>
      </c>
      <c r="E273" s="96">
        <f>SUM(E274,E279)</f>
        <v>931798</v>
      </c>
      <c r="F273" s="96">
        <f>SUM(F274,F279)</f>
        <v>931194.76</v>
      </c>
      <c r="G273" s="89">
        <f>(F273/E273)*100</f>
        <v>99.93526064662083</v>
      </c>
    </row>
    <row r="274" spans="2:7" ht="13.5" thickTop="1">
      <c r="B274" s="47">
        <v>85305</v>
      </c>
      <c r="C274" s="63" t="s">
        <v>72</v>
      </c>
      <c r="D274" s="22">
        <f>SUM(D276:D277)</f>
        <v>929770</v>
      </c>
      <c r="E274" s="87">
        <f>SUM(E276:E277)</f>
        <v>929770</v>
      </c>
      <c r="F274" s="87">
        <f>SUM(F276:F277)</f>
        <v>929767.26</v>
      </c>
      <c r="G274" s="90">
        <f>(F274/E274)*100</f>
        <v>99.99970530346215</v>
      </c>
    </row>
    <row r="275" spans="2:7" ht="12.75">
      <c r="B275" s="44"/>
      <c r="C275" s="62" t="s">
        <v>7</v>
      </c>
      <c r="D275" s="21">
        <f>SUM(D276:D277)</f>
        <v>929770</v>
      </c>
      <c r="E275" s="86">
        <f>SUM(E276:E277)</f>
        <v>929770</v>
      </c>
      <c r="F275" s="86">
        <f>SUM(F276:F277)</f>
        <v>929767.26</v>
      </c>
      <c r="G275" s="91">
        <f>(F275/E275)*100</f>
        <v>99.99970530346215</v>
      </c>
    </row>
    <row r="276" spans="2:7" ht="12.75">
      <c r="B276" s="44"/>
      <c r="C276" s="62" t="s">
        <v>19</v>
      </c>
      <c r="D276" s="21">
        <v>761400</v>
      </c>
      <c r="E276" s="86">
        <v>747968</v>
      </c>
      <c r="F276" s="86">
        <v>747967.1</v>
      </c>
      <c r="G276" s="91">
        <f>(F276/E276)*100</f>
        <v>99.99987967399674</v>
      </c>
    </row>
    <row r="277" spans="2:7" ht="12.75">
      <c r="B277" s="44"/>
      <c r="C277" s="62" t="s">
        <v>20</v>
      </c>
      <c r="D277" s="21">
        <v>168370</v>
      </c>
      <c r="E277" s="86">
        <v>181802</v>
      </c>
      <c r="F277" s="86">
        <v>181800.16</v>
      </c>
      <c r="G277" s="91">
        <f>(F277/E277)*100</f>
        <v>99.99898790992398</v>
      </c>
    </row>
    <row r="278" spans="2:7" ht="12.75">
      <c r="B278" s="44"/>
      <c r="C278" s="62"/>
      <c r="D278" s="21"/>
      <c r="E278" s="86"/>
      <c r="F278" s="21"/>
      <c r="G278" s="15"/>
    </row>
    <row r="279" spans="2:7" ht="12.75">
      <c r="B279" s="47">
        <v>85395</v>
      </c>
      <c r="C279" s="63" t="s">
        <v>6</v>
      </c>
      <c r="D279" s="22">
        <f>SUM(D281:D281)</f>
        <v>0</v>
      </c>
      <c r="E279" s="87">
        <f>SUM(E281:E281)</f>
        <v>2028</v>
      </c>
      <c r="F279" s="87">
        <f>SUM(F281:F281)</f>
        <v>1427.5</v>
      </c>
      <c r="G279" s="94">
        <f>(F279/E279)*100</f>
        <v>70.3895463510848</v>
      </c>
    </row>
    <row r="280" spans="2:7" ht="12.75">
      <c r="B280" s="44"/>
      <c r="C280" s="62" t="s">
        <v>7</v>
      </c>
      <c r="D280" s="21">
        <v>0</v>
      </c>
      <c r="E280" s="86">
        <f>SUM(E281:E281)</f>
        <v>2028</v>
      </c>
      <c r="F280" s="86">
        <f>SUM(F281:F281)</f>
        <v>1427.5</v>
      </c>
      <c r="G280" s="91">
        <f>(F280/E280)*100</f>
        <v>70.3895463510848</v>
      </c>
    </row>
    <row r="281" spans="2:7" ht="12.75">
      <c r="B281" s="44"/>
      <c r="C281" s="62" t="s">
        <v>20</v>
      </c>
      <c r="D281" s="21">
        <f>0</f>
        <v>0</v>
      </c>
      <c r="E281" s="86">
        <v>2028</v>
      </c>
      <c r="F281" s="86">
        <v>1427.5</v>
      </c>
      <c r="G281" s="91">
        <f>(F281/E281)*100</f>
        <v>70.3895463510848</v>
      </c>
    </row>
    <row r="282" spans="2:7" ht="12.75">
      <c r="B282" s="44"/>
      <c r="C282" s="62"/>
      <c r="D282" s="21"/>
      <c r="E282" s="86"/>
      <c r="F282" s="21"/>
      <c r="G282" s="21"/>
    </row>
    <row r="283" spans="2:7" ht="13.5" thickBot="1">
      <c r="B283" s="45">
        <v>854</v>
      </c>
      <c r="C283" s="60" t="s">
        <v>33</v>
      </c>
      <c r="D283" s="19">
        <f>SUM(D284,D289,D293)</f>
        <v>448912</v>
      </c>
      <c r="E283" s="96">
        <f>SUM(E284,E289,E293,)</f>
        <v>799038</v>
      </c>
      <c r="F283" s="96">
        <f>SUM(F284,F289,F293)</f>
        <v>604801.3300000001</v>
      </c>
      <c r="G283" s="89">
        <f>(F283/E283)*100</f>
        <v>75.69118489984207</v>
      </c>
    </row>
    <row r="284" spans="2:7" ht="13.5" thickTop="1">
      <c r="B284" s="46">
        <v>85401</v>
      </c>
      <c r="C284" s="61" t="s">
        <v>74</v>
      </c>
      <c r="D284" s="20">
        <f>SUM(D285)</f>
        <v>418912</v>
      </c>
      <c r="E284" s="98">
        <f>SUM(E285)</f>
        <v>434519</v>
      </c>
      <c r="F284" s="98">
        <f>SUM(F285)</f>
        <v>427607.2</v>
      </c>
      <c r="G284" s="90">
        <f>(F284/E284)*100</f>
        <v>98.40932157166891</v>
      </c>
    </row>
    <row r="285" spans="2:7" ht="12.75">
      <c r="B285" s="44"/>
      <c r="C285" s="62" t="s">
        <v>32</v>
      </c>
      <c r="D285" s="21">
        <f>SUM(D286:D287)</f>
        <v>418912</v>
      </c>
      <c r="E285" s="86">
        <f>SUM(E286:E287)</f>
        <v>434519</v>
      </c>
      <c r="F285" s="86">
        <f>SUM(F286:F287)</f>
        <v>427607.2</v>
      </c>
      <c r="G285" s="91">
        <f>(F285/E285)*100</f>
        <v>98.40932157166891</v>
      </c>
    </row>
    <row r="286" spans="2:7" ht="12.75">
      <c r="B286" s="44"/>
      <c r="C286" s="62" t="s">
        <v>19</v>
      </c>
      <c r="D286" s="21">
        <v>384658</v>
      </c>
      <c r="E286" s="86">
        <v>400382</v>
      </c>
      <c r="F286" s="86">
        <v>395581.86</v>
      </c>
      <c r="G286" s="91">
        <f>(F286/E286)*100</f>
        <v>98.8011099400073</v>
      </c>
    </row>
    <row r="287" spans="2:7" ht="12.75">
      <c r="B287" s="44"/>
      <c r="C287" s="62" t="s">
        <v>20</v>
      </c>
      <c r="D287" s="21">
        <v>34254</v>
      </c>
      <c r="E287" s="86">
        <v>34137</v>
      </c>
      <c r="F287" s="86">
        <v>32025.34</v>
      </c>
      <c r="G287" s="91">
        <f>(F287/E287)*100</f>
        <v>93.81416058821806</v>
      </c>
    </row>
    <row r="288" spans="2:7" ht="12.75">
      <c r="B288" s="44"/>
      <c r="C288" s="62"/>
      <c r="D288" s="21"/>
      <c r="E288" s="86"/>
      <c r="F288" s="21"/>
      <c r="G288" s="21"/>
    </row>
    <row r="289" spans="2:7" ht="12.75">
      <c r="B289" s="47">
        <v>85415</v>
      </c>
      <c r="C289" s="63" t="s">
        <v>90</v>
      </c>
      <c r="D289" s="22">
        <f aca="true" t="shared" si="16" ref="D289:F290">SUM(D290)</f>
        <v>30000</v>
      </c>
      <c r="E289" s="87">
        <f t="shared" si="16"/>
        <v>359519</v>
      </c>
      <c r="F289" s="87">
        <f t="shared" si="16"/>
        <v>172194.33</v>
      </c>
      <c r="G289" s="94">
        <f>(F289/E289)*100</f>
        <v>47.89575238026363</v>
      </c>
    </row>
    <row r="290" spans="2:7" ht="12.75">
      <c r="B290" s="44"/>
      <c r="C290" s="67" t="s">
        <v>7</v>
      </c>
      <c r="D290" s="21">
        <f t="shared" si="16"/>
        <v>30000</v>
      </c>
      <c r="E290" s="86">
        <f t="shared" si="16"/>
        <v>359519</v>
      </c>
      <c r="F290" s="86">
        <f t="shared" si="16"/>
        <v>172194.33</v>
      </c>
      <c r="G290" s="91">
        <f>(F290/E290)*100</f>
        <v>47.89575238026363</v>
      </c>
    </row>
    <row r="291" spans="2:7" ht="12.75">
      <c r="B291" s="44"/>
      <c r="C291" s="67" t="s">
        <v>31</v>
      </c>
      <c r="D291" s="21">
        <v>30000</v>
      </c>
      <c r="E291" s="86">
        <v>359519</v>
      </c>
      <c r="F291" s="86">
        <v>172194.33</v>
      </c>
      <c r="G291" s="91">
        <f>(F291/E291)*100</f>
        <v>47.89575238026363</v>
      </c>
    </row>
    <row r="292" spans="2:7" ht="12.75">
      <c r="B292" s="44"/>
      <c r="C292" s="67"/>
      <c r="D292" s="21"/>
      <c r="E292" s="86"/>
      <c r="F292" s="21"/>
      <c r="G292" s="15"/>
    </row>
    <row r="293" spans="2:7" ht="12.75">
      <c r="B293" s="47">
        <v>85495</v>
      </c>
      <c r="C293" s="63" t="s">
        <v>6</v>
      </c>
      <c r="D293" s="22">
        <f aca="true" t="shared" si="17" ref="D293:F294">SUM(D294)</f>
        <v>0</v>
      </c>
      <c r="E293" s="87">
        <f t="shared" si="17"/>
        <v>5000</v>
      </c>
      <c r="F293" s="87">
        <f t="shared" si="17"/>
        <v>4999.8</v>
      </c>
      <c r="G293" s="94">
        <f>(F293/E293)*100</f>
        <v>99.99600000000001</v>
      </c>
    </row>
    <row r="294" spans="2:7" ht="12.75">
      <c r="B294" s="44"/>
      <c r="C294" s="67" t="s">
        <v>7</v>
      </c>
      <c r="D294" s="21">
        <v>0</v>
      </c>
      <c r="E294" s="86">
        <f t="shared" si="17"/>
        <v>5000</v>
      </c>
      <c r="F294" s="86">
        <f t="shared" si="17"/>
        <v>4999.8</v>
      </c>
      <c r="G294" s="91">
        <f>(F294/E294)*100</f>
        <v>99.99600000000001</v>
      </c>
    </row>
    <row r="295" spans="2:7" ht="12.75">
      <c r="B295" s="44"/>
      <c r="C295" s="62" t="s">
        <v>20</v>
      </c>
      <c r="D295" s="21">
        <v>0</v>
      </c>
      <c r="E295" s="86">
        <f>5000</f>
        <v>5000</v>
      </c>
      <c r="F295" s="86">
        <v>4999.8</v>
      </c>
      <c r="G295" s="91">
        <f>(F295/E295)*100</f>
        <v>99.99600000000001</v>
      </c>
    </row>
    <row r="296" spans="2:7" ht="12.75">
      <c r="B296" s="44"/>
      <c r="C296" s="67"/>
      <c r="D296" s="21"/>
      <c r="E296" s="86"/>
      <c r="F296" s="21"/>
      <c r="G296" s="15"/>
    </row>
    <row r="297" spans="2:7" ht="12.75">
      <c r="B297" s="44"/>
      <c r="C297" s="62"/>
      <c r="D297" s="21"/>
      <c r="E297" s="86"/>
      <c r="F297" s="21"/>
      <c r="G297" s="21"/>
    </row>
    <row r="298" spans="2:7" ht="13.5" thickBot="1">
      <c r="B298" s="45">
        <v>900</v>
      </c>
      <c r="C298" s="60" t="s">
        <v>34</v>
      </c>
      <c r="D298" s="19">
        <f>SUM(D299,D303,D307,D311,D316,D321)</f>
        <v>5568100</v>
      </c>
      <c r="E298" s="96">
        <f>SUM(E299,E303,E307,E311,E316,E321)</f>
        <v>6550133</v>
      </c>
      <c r="F298" s="96">
        <f>SUM(F299,F303,F307,F311,F316,F321)</f>
        <v>5087241.82</v>
      </c>
      <c r="G298" s="89">
        <f>(F298/E298)*100</f>
        <v>77.66623700617988</v>
      </c>
    </row>
    <row r="299" spans="2:7" ht="13.5" thickTop="1">
      <c r="B299" s="46">
        <v>90001</v>
      </c>
      <c r="C299" s="61" t="s">
        <v>75</v>
      </c>
      <c r="D299" s="20">
        <f aca="true" t="shared" si="18" ref="D299:F300">SUM(D300)</f>
        <v>432400</v>
      </c>
      <c r="E299" s="98">
        <f t="shared" si="18"/>
        <v>432400</v>
      </c>
      <c r="F299" s="98">
        <f t="shared" si="18"/>
        <v>343913.24</v>
      </c>
      <c r="G299" s="90">
        <f>(F299/E299)*100</f>
        <v>79.5359019426457</v>
      </c>
    </row>
    <row r="300" spans="2:7" ht="12.75">
      <c r="B300" s="44"/>
      <c r="C300" s="62" t="s">
        <v>7</v>
      </c>
      <c r="D300" s="21">
        <f t="shared" si="18"/>
        <v>432400</v>
      </c>
      <c r="E300" s="86">
        <f t="shared" si="18"/>
        <v>432400</v>
      </c>
      <c r="F300" s="86">
        <f t="shared" si="18"/>
        <v>343913.24</v>
      </c>
      <c r="G300" s="91">
        <f>(F300/E300)*100</f>
        <v>79.5359019426457</v>
      </c>
    </row>
    <row r="301" spans="2:7" ht="12.75">
      <c r="B301" s="44"/>
      <c r="C301" s="62" t="s">
        <v>11</v>
      </c>
      <c r="D301" s="21">
        <v>432400</v>
      </c>
      <c r="E301" s="86">
        <v>432400</v>
      </c>
      <c r="F301" s="86">
        <v>343913.24</v>
      </c>
      <c r="G301" s="91">
        <f>(F301/E301)*100</f>
        <v>79.5359019426457</v>
      </c>
    </row>
    <row r="302" spans="2:7" ht="12.75">
      <c r="B302" s="44"/>
      <c r="C302" s="62"/>
      <c r="D302" s="21"/>
      <c r="E302" s="86"/>
      <c r="F302" s="21"/>
      <c r="G302" s="21"/>
    </row>
    <row r="303" spans="2:7" ht="12.75">
      <c r="B303" s="47">
        <v>90002</v>
      </c>
      <c r="C303" s="63" t="s">
        <v>76</v>
      </c>
      <c r="D303" s="22">
        <f aca="true" t="shared" si="19" ref="D303:F304">SUM(D304)</f>
        <v>12200</v>
      </c>
      <c r="E303" s="87">
        <f t="shared" si="19"/>
        <v>12200</v>
      </c>
      <c r="F303" s="87">
        <f t="shared" si="19"/>
        <v>12009.89</v>
      </c>
      <c r="G303" s="94">
        <f>(F303/E303)*100</f>
        <v>98.4417213114754</v>
      </c>
    </row>
    <row r="304" spans="2:7" ht="12.75">
      <c r="B304" s="44"/>
      <c r="C304" s="62" t="s">
        <v>7</v>
      </c>
      <c r="D304" s="21">
        <f t="shared" si="19"/>
        <v>12200</v>
      </c>
      <c r="E304" s="86">
        <f t="shared" si="19"/>
        <v>12200</v>
      </c>
      <c r="F304" s="86">
        <f t="shared" si="19"/>
        <v>12009.89</v>
      </c>
      <c r="G304" s="91">
        <f>(F304/E304)*100</f>
        <v>98.4417213114754</v>
      </c>
    </row>
    <row r="305" spans="2:7" ht="12.75">
      <c r="B305" s="44"/>
      <c r="C305" s="62" t="s">
        <v>11</v>
      </c>
      <c r="D305" s="21">
        <v>12200</v>
      </c>
      <c r="E305" s="86">
        <v>12200</v>
      </c>
      <c r="F305" s="86">
        <v>12009.89</v>
      </c>
      <c r="G305" s="91">
        <f>(F305/E305)*100</f>
        <v>98.4417213114754</v>
      </c>
    </row>
    <row r="306" spans="2:7" ht="12.75">
      <c r="B306" s="44"/>
      <c r="C306" s="62"/>
      <c r="D306" s="21"/>
      <c r="E306" s="86"/>
      <c r="F306" s="21"/>
      <c r="G306" s="21"/>
    </row>
    <row r="307" spans="2:7" ht="12.75">
      <c r="B307" s="47">
        <v>90003</v>
      </c>
      <c r="C307" s="63" t="s">
        <v>77</v>
      </c>
      <c r="D307" s="22">
        <f aca="true" t="shared" si="20" ref="D307:F308">SUM(D308)</f>
        <v>1020000</v>
      </c>
      <c r="E307" s="87">
        <f t="shared" si="20"/>
        <v>1232000</v>
      </c>
      <c r="F307" s="87">
        <f t="shared" si="20"/>
        <v>1115230.52</v>
      </c>
      <c r="G307" s="94">
        <f>(F307/E307)*100</f>
        <v>90.5219577922078</v>
      </c>
    </row>
    <row r="308" spans="2:7" ht="12.75">
      <c r="B308" s="44"/>
      <c r="C308" s="62" t="s">
        <v>7</v>
      </c>
      <c r="D308" s="21">
        <f t="shared" si="20"/>
        <v>1020000</v>
      </c>
      <c r="E308" s="86">
        <f t="shared" si="20"/>
        <v>1232000</v>
      </c>
      <c r="F308" s="86">
        <f t="shared" si="20"/>
        <v>1115230.52</v>
      </c>
      <c r="G308" s="91">
        <f>(F308/E308)*100</f>
        <v>90.5219577922078</v>
      </c>
    </row>
    <row r="309" spans="2:7" ht="12.75">
      <c r="B309" s="44"/>
      <c r="C309" s="62" t="s">
        <v>11</v>
      </c>
      <c r="D309" s="21">
        <v>1020000</v>
      </c>
      <c r="E309" s="86">
        <v>1232000</v>
      </c>
      <c r="F309" s="86">
        <v>1115230.52</v>
      </c>
      <c r="G309" s="91">
        <f>(F309/E309)*100</f>
        <v>90.5219577922078</v>
      </c>
    </row>
    <row r="310" spans="2:7" ht="12.75">
      <c r="B310" s="44"/>
      <c r="C310" s="62"/>
      <c r="D310" s="21"/>
      <c r="E310" s="86"/>
      <c r="F310" s="21"/>
      <c r="G310" s="21"/>
    </row>
    <row r="311" spans="2:7" ht="12.75">
      <c r="B311" s="47">
        <v>90004</v>
      </c>
      <c r="C311" s="63" t="s">
        <v>78</v>
      </c>
      <c r="D311" s="22">
        <f>SUM(D312,D314)</f>
        <v>1445500</v>
      </c>
      <c r="E311" s="87">
        <f>SUM(E312,E314)</f>
        <v>1561605</v>
      </c>
      <c r="F311" s="87">
        <f>SUM(F312,F314)</f>
        <v>1151977.29</v>
      </c>
      <c r="G311" s="94">
        <f>(F311/E311)*100</f>
        <v>73.76880132940148</v>
      </c>
    </row>
    <row r="312" spans="2:7" ht="12.75">
      <c r="B312" s="44"/>
      <c r="C312" s="62" t="s">
        <v>7</v>
      </c>
      <c r="D312" s="21">
        <f>SUM(D313:D313)</f>
        <v>545000</v>
      </c>
      <c r="E312" s="86">
        <f>SUM(E313:E313)</f>
        <v>590105</v>
      </c>
      <c r="F312" s="86">
        <f>SUM(F313:F313)</f>
        <v>555609.34</v>
      </c>
      <c r="G312" s="91">
        <f>(F312/E312)*100</f>
        <v>94.1543182992857</v>
      </c>
    </row>
    <row r="313" spans="2:7" ht="12.75">
      <c r="B313" s="44"/>
      <c r="C313" s="62" t="s">
        <v>11</v>
      </c>
      <c r="D313" s="21">
        <v>545000</v>
      </c>
      <c r="E313" s="86">
        <v>590105</v>
      </c>
      <c r="F313" s="86">
        <v>555609.34</v>
      </c>
      <c r="G313" s="91">
        <f>(F313/E313)*100</f>
        <v>94.1543182992857</v>
      </c>
    </row>
    <row r="314" spans="2:7" ht="12.75">
      <c r="B314" s="44"/>
      <c r="C314" s="62" t="s">
        <v>14</v>
      </c>
      <c r="D314" s="21">
        <v>900500</v>
      </c>
      <c r="E314" s="86">
        <v>971500</v>
      </c>
      <c r="F314" s="86">
        <v>596367.95</v>
      </c>
      <c r="G314" s="91">
        <f>(F314/E314)*100</f>
        <v>61.38630468347915</v>
      </c>
    </row>
    <row r="315" spans="2:7" ht="12.75">
      <c r="B315" s="44"/>
      <c r="C315" s="62"/>
      <c r="D315" s="21"/>
      <c r="E315" s="86"/>
      <c r="F315" s="21"/>
      <c r="G315" s="21"/>
    </row>
    <row r="316" spans="2:7" ht="12.75">
      <c r="B316" s="47">
        <v>90015</v>
      </c>
      <c r="C316" s="63" t="s">
        <v>79</v>
      </c>
      <c r="D316" s="22">
        <f>SUM(D317,D319)</f>
        <v>1302000</v>
      </c>
      <c r="E316" s="87">
        <f>SUM(E317,E319)</f>
        <v>1333753</v>
      </c>
      <c r="F316" s="87">
        <f>SUM(F317,F319)</f>
        <v>1313452.97</v>
      </c>
      <c r="G316" s="94">
        <f>(F316/E316)*100</f>
        <v>98.47797680680006</v>
      </c>
    </row>
    <row r="317" spans="2:7" ht="12.75">
      <c r="B317" s="44"/>
      <c r="C317" s="62" t="s">
        <v>7</v>
      </c>
      <c r="D317" s="21">
        <f>SUM(D318)</f>
        <v>1002000</v>
      </c>
      <c r="E317" s="86">
        <f>SUM(E318)</f>
        <v>1150790</v>
      </c>
      <c r="F317" s="86">
        <f>SUM(F318)</f>
        <v>1130638.42</v>
      </c>
      <c r="G317" s="91">
        <f>(F317/E317)*100</f>
        <v>98.24889163096655</v>
      </c>
    </row>
    <row r="318" spans="2:7" ht="12.75">
      <c r="B318" s="44"/>
      <c r="C318" s="62" t="s">
        <v>11</v>
      </c>
      <c r="D318" s="21">
        <v>1002000</v>
      </c>
      <c r="E318" s="86">
        <v>1150790</v>
      </c>
      <c r="F318" s="86">
        <v>1130638.42</v>
      </c>
      <c r="G318" s="91">
        <f>(F318/E318)*100</f>
        <v>98.24889163096655</v>
      </c>
    </row>
    <row r="319" spans="2:7" ht="12.75">
      <c r="B319" s="44"/>
      <c r="C319" s="62" t="s">
        <v>14</v>
      </c>
      <c r="D319" s="21">
        <v>300000</v>
      </c>
      <c r="E319" s="86">
        <v>182963</v>
      </c>
      <c r="F319" s="86">
        <v>182814.55</v>
      </c>
      <c r="G319" s="91">
        <f>(F319/E319)*100</f>
        <v>99.9188633767483</v>
      </c>
    </row>
    <row r="320" spans="2:7" ht="12.75">
      <c r="B320" s="44"/>
      <c r="C320" s="62"/>
      <c r="D320" s="21"/>
      <c r="E320" s="86"/>
      <c r="F320" s="21"/>
      <c r="G320" s="21"/>
    </row>
    <row r="321" spans="2:7" ht="12.75">
      <c r="B321" s="47">
        <v>90095</v>
      </c>
      <c r="C321" s="63" t="s">
        <v>6</v>
      </c>
      <c r="D321" s="22">
        <f>SUM(D322,D324)</f>
        <v>1356000</v>
      </c>
      <c r="E321" s="87">
        <f>SUM(E322,E324)</f>
        <v>1978175</v>
      </c>
      <c r="F321" s="87">
        <f>SUM(F322,F324)</f>
        <v>1150657.91</v>
      </c>
      <c r="G321" s="94">
        <f>(F321/E321)*100</f>
        <v>58.16764998041123</v>
      </c>
    </row>
    <row r="322" spans="2:7" ht="12.75">
      <c r="B322" s="44"/>
      <c r="C322" s="62" t="s">
        <v>7</v>
      </c>
      <c r="D322" s="21">
        <f>SUM(D323:D323)</f>
        <v>356000</v>
      </c>
      <c r="E322" s="86">
        <f>SUM(E323:E323)</f>
        <v>281304</v>
      </c>
      <c r="F322" s="86">
        <f>SUM(F323:F323)</f>
        <v>248829.55</v>
      </c>
      <c r="G322" s="91">
        <f>(F322/E322)*100</f>
        <v>88.45574538577482</v>
      </c>
    </row>
    <row r="323" spans="2:7" ht="12.75">
      <c r="B323" s="44"/>
      <c r="C323" s="62" t="s">
        <v>11</v>
      </c>
      <c r="D323" s="21">
        <v>356000</v>
      </c>
      <c r="E323" s="86">
        <v>281304</v>
      </c>
      <c r="F323" s="86">
        <v>248829.55</v>
      </c>
      <c r="G323" s="91">
        <f>(F323/E323)*100</f>
        <v>88.45574538577482</v>
      </c>
    </row>
    <row r="324" spans="2:7" ht="12.75">
      <c r="B324" s="44"/>
      <c r="C324" s="62" t="s">
        <v>14</v>
      </c>
      <c r="D324" s="21">
        <v>1000000</v>
      </c>
      <c r="E324" s="86">
        <v>1696871</v>
      </c>
      <c r="F324" s="86">
        <v>901828.36</v>
      </c>
      <c r="G324" s="91">
        <f>(F324/E324)*100</f>
        <v>53.14654796976317</v>
      </c>
    </row>
    <row r="325" spans="2:7" ht="13.5" thickBot="1">
      <c r="B325" s="25"/>
      <c r="C325" s="68"/>
      <c r="D325" s="23"/>
      <c r="E325" s="97"/>
      <c r="F325" s="23"/>
      <c r="G325" s="23"/>
    </row>
    <row r="326" spans="2:7" ht="13.5" thickTop="1">
      <c r="B326" s="24"/>
      <c r="C326" s="65"/>
      <c r="D326" s="18"/>
      <c r="E326" s="95"/>
      <c r="F326" s="18"/>
      <c r="G326" s="18"/>
    </row>
    <row r="327" spans="2:7" ht="13.5" thickBot="1">
      <c r="B327" s="45">
        <v>921</v>
      </c>
      <c r="C327" s="60" t="s">
        <v>111</v>
      </c>
      <c r="D327" s="19">
        <f>SUM(D328,D335,D340,D345)</f>
        <v>5138951</v>
      </c>
      <c r="E327" s="96">
        <f>SUM(E328,E335,E340,E345)</f>
        <v>4501413</v>
      </c>
      <c r="F327" s="96">
        <f>SUM(F328,F335,F340,F345)</f>
        <v>3785170.1999999997</v>
      </c>
      <c r="G327" s="89">
        <f aca="true" t="shared" si="21" ref="G327:G333">(F327/E327)*100</f>
        <v>84.08848954761538</v>
      </c>
    </row>
    <row r="328" spans="2:7" ht="13.5" thickTop="1">
      <c r="B328" s="46">
        <v>92109</v>
      </c>
      <c r="C328" s="61" t="s">
        <v>80</v>
      </c>
      <c r="D328" s="20">
        <f>SUM(D329,D332)</f>
        <v>1187598</v>
      </c>
      <c r="E328" s="98">
        <f>SUM(E329,E332)</f>
        <v>1501398</v>
      </c>
      <c r="F328" s="98">
        <f>SUM(F329,F332)</f>
        <v>1250674.46</v>
      </c>
      <c r="G328" s="90">
        <f t="shared" si="21"/>
        <v>83.30066111717213</v>
      </c>
    </row>
    <row r="329" spans="2:7" ht="12.75">
      <c r="B329" s="44"/>
      <c r="C329" s="62" t="s">
        <v>7</v>
      </c>
      <c r="D329" s="21">
        <f>SUM(D330:D331)</f>
        <v>1087598</v>
      </c>
      <c r="E329" s="86">
        <f>SUM(E330:E331)</f>
        <v>1150898</v>
      </c>
      <c r="F329" s="86">
        <f>SUM(F330:F331)</f>
        <v>1149658.2</v>
      </c>
      <c r="G329" s="91">
        <f t="shared" si="21"/>
        <v>99.89227542319128</v>
      </c>
    </row>
    <row r="330" spans="2:7" ht="12.75">
      <c r="B330" s="44"/>
      <c r="C330" s="62" t="s">
        <v>28</v>
      </c>
      <c r="D330" s="21">
        <v>1086000</v>
      </c>
      <c r="E330" s="86">
        <v>1149300</v>
      </c>
      <c r="F330" s="86">
        <v>1148060.2</v>
      </c>
      <c r="G330" s="91">
        <f t="shared" si="21"/>
        <v>99.89212564169495</v>
      </c>
    </row>
    <row r="331" spans="2:7" ht="12.75">
      <c r="B331" s="44"/>
      <c r="C331" s="62" t="s">
        <v>20</v>
      </c>
      <c r="D331" s="21">
        <v>1598</v>
      </c>
      <c r="E331" s="86">
        <v>1598</v>
      </c>
      <c r="F331" s="86">
        <v>1598</v>
      </c>
      <c r="G331" s="91">
        <f t="shared" si="21"/>
        <v>100</v>
      </c>
    </row>
    <row r="332" spans="2:7" ht="12.75">
      <c r="B332" s="44"/>
      <c r="C332" s="62" t="s">
        <v>14</v>
      </c>
      <c r="D332" s="21">
        <f>SUM(D333)</f>
        <v>100000</v>
      </c>
      <c r="E332" s="86">
        <v>350500</v>
      </c>
      <c r="F332" s="86">
        <v>101016.26</v>
      </c>
      <c r="G332" s="91">
        <f t="shared" si="21"/>
        <v>28.82061626248217</v>
      </c>
    </row>
    <row r="333" spans="2:7" ht="12.75">
      <c r="B333" s="44"/>
      <c r="C333" s="62" t="s">
        <v>28</v>
      </c>
      <c r="D333" s="21">
        <v>100000</v>
      </c>
      <c r="E333" s="86">
        <v>350000</v>
      </c>
      <c r="F333" s="86">
        <v>100610</v>
      </c>
      <c r="G333" s="91">
        <f t="shared" si="21"/>
        <v>28.745714285714286</v>
      </c>
    </row>
    <row r="334" spans="2:7" ht="12.75">
      <c r="B334" s="44"/>
      <c r="C334" s="62"/>
      <c r="D334" s="21"/>
      <c r="E334" s="86"/>
      <c r="F334" s="21"/>
      <c r="G334" s="21"/>
    </row>
    <row r="335" spans="2:7" ht="12.75">
      <c r="B335" s="47">
        <v>92116</v>
      </c>
      <c r="C335" s="63" t="s">
        <v>81</v>
      </c>
      <c r="D335" s="22">
        <f>SUM(D336)</f>
        <v>950866</v>
      </c>
      <c r="E335" s="87">
        <f>SUM(E336)</f>
        <v>953466</v>
      </c>
      <c r="F335" s="87">
        <f>SUM(F336)</f>
        <v>953466</v>
      </c>
      <c r="G335" s="94">
        <f>(F335/E335)*100</f>
        <v>100</v>
      </c>
    </row>
    <row r="336" spans="2:7" ht="12.75">
      <c r="B336" s="44"/>
      <c r="C336" s="62" t="s">
        <v>7</v>
      </c>
      <c r="D336" s="21">
        <f>SUM(D337:D338)</f>
        <v>950866</v>
      </c>
      <c r="E336" s="86">
        <f>SUM(E337:E338)</f>
        <v>953466</v>
      </c>
      <c r="F336" s="86">
        <f>SUM(F337:F338)</f>
        <v>953466</v>
      </c>
      <c r="G336" s="91">
        <f>(F336/E336)*100</f>
        <v>100</v>
      </c>
    </row>
    <row r="337" spans="2:7" ht="12.75">
      <c r="B337" s="44"/>
      <c r="C337" s="62" t="s">
        <v>28</v>
      </c>
      <c r="D337" s="21">
        <v>950000</v>
      </c>
      <c r="E337" s="86">
        <v>952600</v>
      </c>
      <c r="F337" s="86">
        <v>952600</v>
      </c>
      <c r="G337" s="91">
        <f>(F337/E337)*100</f>
        <v>100</v>
      </c>
    </row>
    <row r="338" spans="2:7" ht="12.75">
      <c r="B338" s="44"/>
      <c r="C338" s="62" t="s">
        <v>20</v>
      </c>
      <c r="D338" s="21">
        <v>866</v>
      </c>
      <c r="E338" s="86">
        <v>866</v>
      </c>
      <c r="F338" s="86">
        <v>866</v>
      </c>
      <c r="G338" s="91">
        <f>(F338/E338)*100</f>
        <v>100</v>
      </c>
    </row>
    <row r="339" spans="2:7" ht="12.75">
      <c r="B339" s="44"/>
      <c r="C339" s="62"/>
      <c r="D339" s="21"/>
      <c r="E339" s="86"/>
      <c r="F339" s="21"/>
      <c r="G339" s="21"/>
    </row>
    <row r="340" spans="2:7" ht="12.75">
      <c r="B340" s="47">
        <v>92120</v>
      </c>
      <c r="C340" s="63" t="s">
        <v>82</v>
      </c>
      <c r="D340" s="22">
        <f>SUM(D341)</f>
        <v>2785487</v>
      </c>
      <c r="E340" s="87">
        <f>SUM(E341)</f>
        <v>1864549</v>
      </c>
      <c r="F340" s="87">
        <f>SUM(F341)</f>
        <v>1431440.55</v>
      </c>
      <c r="G340" s="94">
        <f>(F340/E340)*100</f>
        <v>76.77140960092763</v>
      </c>
    </row>
    <row r="341" spans="2:7" ht="12.75">
      <c r="B341" s="44"/>
      <c r="C341" s="69" t="s">
        <v>7</v>
      </c>
      <c r="D341" s="21">
        <f>SUM(D342:D343)</f>
        <v>2785487</v>
      </c>
      <c r="E341" s="86">
        <f>SUM(E342:E343)</f>
        <v>1864549</v>
      </c>
      <c r="F341" s="86">
        <f>SUM(F342:F343)</f>
        <v>1431440.55</v>
      </c>
      <c r="G341" s="91">
        <f>(F341/E341)*100</f>
        <v>76.77140960092763</v>
      </c>
    </row>
    <row r="342" spans="2:7" ht="12.75">
      <c r="B342" s="44"/>
      <c r="C342" s="69" t="s">
        <v>28</v>
      </c>
      <c r="D342" s="21">
        <v>2389487</v>
      </c>
      <c r="E342" s="86">
        <v>1693235</v>
      </c>
      <c r="F342" s="86">
        <v>1268127.28</v>
      </c>
      <c r="G342" s="91">
        <f>(F342/E342)*100</f>
        <v>74.89375544445987</v>
      </c>
    </row>
    <row r="343" spans="2:7" ht="12.75">
      <c r="B343" s="44"/>
      <c r="C343" s="67" t="s">
        <v>20</v>
      </c>
      <c r="D343" s="21">
        <v>396000</v>
      </c>
      <c r="E343" s="86">
        <v>171314</v>
      </c>
      <c r="F343" s="86">
        <v>163313.27</v>
      </c>
      <c r="G343" s="91">
        <f>(F343/E343)*100</f>
        <v>95.32978624047071</v>
      </c>
    </row>
    <row r="344" spans="2:7" ht="12.75">
      <c r="B344" s="44"/>
      <c r="C344" s="62"/>
      <c r="D344" s="21"/>
      <c r="E344" s="86"/>
      <c r="F344" s="21"/>
      <c r="G344" s="21"/>
    </row>
    <row r="345" spans="2:7" ht="12.75">
      <c r="B345" s="47">
        <v>92195</v>
      </c>
      <c r="C345" s="63" t="s">
        <v>6</v>
      </c>
      <c r="D345" s="22">
        <f>SUM(D346)</f>
        <v>215000</v>
      </c>
      <c r="E345" s="87">
        <f>SUM(E346)</f>
        <v>182000</v>
      </c>
      <c r="F345" s="87">
        <f>SUM(F346)</f>
        <v>149589.19</v>
      </c>
      <c r="G345" s="94">
        <f>(F345/E345)*100</f>
        <v>82.19186263736263</v>
      </c>
    </row>
    <row r="346" spans="2:7" ht="12.75">
      <c r="B346" s="48"/>
      <c r="C346" s="70" t="s">
        <v>7</v>
      </c>
      <c r="D346" s="30">
        <f>SUM(D347:D349)</f>
        <v>215000</v>
      </c>
      <c r="E346" s="101">
        <f>SUM(E347:E349)</f>
        <v>182000</v>
      </c>
      <c r="F346" s="101">
        <f>SUM(F347:F349)</f>
        <v>149589.19</v>
      </c>
      <c r="G346" s="91">
        <f>(F346/E346)*100</f>
        <v>82.19186263736263</v>
      </c>
    </row>
    <row r="347" spans="2:7" ht="12.75">
      <c r="B347" s="44"/>
      <c r="C347" s="78" t="s">
        <v>96</v>
      </c>
      <c r="D347" s="21">
        <v>120000</v>
      </c>
      <c r="E347" s="86">
        <v>65000</v>
      </c>
      <c r="F347" s="86">
        <v>61500</v>
      </c>
      <c r="G347" s="91">
        <f>(F347/E347)*100</f>
        <v>94.61538461538461</v>
      </c>
    </row>
    <row r="348" spans="2:7" ht="12.75">
      <c r="B348" s="44"/>
      <c r="C348" s="77" t="s">
        <v>85</v>
      </c>
      <c r="D348" s="21">
        <v>5650</v>
      </c>
      <c r="E348" s="86">
        <v>9150</v>
      </c>
      <c r="F348" s="86">
        <v>2606.9</v>
      </c>
      <c r="G348" s="91">
        <f>(F348/E348)*100</f>
        <v>28.49071038251366</v>
      </c>
    </row>
    <row r="349" spans="2:7" ht="12.75">
      <c r="B349" s="44"/>
      <c r="C349" s="69" t="s">
        <v>20</v>
      </c>
      <c r="D349" s="21">
        <v>89350</v>
      </c>
      <c r="E349" s="86">
        <v>107850</v>
      </c>
      <c r="F349" s="86">
        <v>85482.29</v>
      </c>
      <c r="G349" s="91">
        <f>(F349/E349)*100</f>
        <v>79.26035234121464</v>
      </c>
    </row>
    <row r="350" spans="2:7" ht="13.5" thickBot="1">
      <c r="B350" s="25"/>
      <c r="C350" s="68"/>
      <c r="D350" s="56"/>
      <c r="E350" s="107"/>
      <c r="F350" s="56"/>
      <c r="G350" s="56"/>
    </row>
    <row r="351" spans="2:7" ht="13.5" thickTop="1">
      <c r="B351" s="24"/>
      <c r="C351" s="62"/>
      <c r="D351" s="18"/>
      <c r="E351" s="95"/>
      <c r="F351" s="18"/>
      <c r="G351" s="18"/>
    </row>
    <row r="352" spans="2:7" ht="13.5" thickBot="1">
      <c r="B352" s="45">
        <v>926</v>
      </c>
      <c r="C352" s="60" t="s">
        <v>35</v>
      </c>
      <c r="D352" s="19">
        <f>SUM(D353,D359,D366)</f>
        <v>20078621</v>
      </c>
      <c r="E352" s="96">
        <f>SUM(E353,E359,E366)</f>
        <v>22828621</v>
      </c>
      <c r="F352" s="96">
        <f>SUM(F353,F359,F366)</f>
        <v>5936667.109999999</v>
      </c>
      <c r="G352" s="89">
        <f aca="true" t="shared" si="22" ref="G352:G357">(F352/E352)*100</f>
        <v>26.005368918253975</v>
      </c>
    </row>
    <row r="353" spans="2:7" ht="13.5" thickTop="1">
      <c r="B353" s="46">
        <v>92601</v>
      </c>
      <c r="C353" s="61" t="s">
        <v>83</v>
      </c>
      <c r="D353" s="20">
        <f>SUM(D354,D357)</f>
        <v>16803314</v>
      </c>
      <c r="E353" s="98">
        <f>SUM(E354,E357)</f>
        <v>19333314</v>
      </c>
      <c r="F353" s="98">
        <f>SUM(F354,F357)</f>
        <v>2614216.95</v>
      </c>
      <c r="G353" s="90">
        <f t="shared" si="22"/>
        <v>13.521825332170161</v>
      </c>
    </row>
    <row r="354" spans="2:7" ht="12.75">
      <c r="B354" s="44"/>
      <c r="C354" s="62" t="s">
        <v>7</v>
      </c>
      <c r="D354" s="21">
        <f>SUM(D355,D356)</f>
        <v>603314</v>
      </c>
      <c r="E354" s="86">
        <f>SUM(E355,E356)</f>
        <v>633314</v>
      </c>
      <c r="F354" s="86">
        <f>SUM(F355,F356)</f>
        <v>613601.52</v>
      </c>
      <c r="G354" s="91">
        <f t="shared" si="22"/>
        <v>96.88740814193275</v>
      </c>
    </row>
    <row r="355" spans="2:7" ht="12.75">
      <c r="B355" s="44"/>
      <c r="C355" s="62" t="s">
        <v>19</v>
      </c>
      <c r="D355" s="21">
        <v>228261</v>
      </c>
      <c r="E355" s="86">
        <v>228261</v>
      </c>
      <c r="F355" s="86">
        <v>225451.08</v>
      </c>
      <c r="G355" s="91">
        <f t="shared" si="22"/>
        <v>98.76898813200677</v>
      </c>
    </row>
    <row r="356" spans="2:7" ht="12.75">
      <c r="B356" s="44"/>
      <c r="C356" s="62" t="s">
        <v>20</v>
      </c>
      <c r="D356" s="21">
        <v>375053</v>
      </c>
      <c r="E356" s="86">
        <v>405053</v>
      </c>
      <c r="F356" s="86">
        <v>388150.44</v>
      </c>
      <c r="G356" s="91">
        <f t="shared" si="22"/>
        <v>95.82707448161105</v>
      </c>
    </row>
    <row r="357" spans="2:7" ht="12.75">
      <c r="B357" s="44"/>
      <c r="C357" s="62" t="s">
        <v>14</v>
      </c>
      <c r="D357" s="21">
        <v>16200000</v>
      </c>
      <c r="E357" s="86">
        <v>18700000</v>
      </c>
      <c r="F357" s="86">
        <v>2000615.43</v>
      </c>
      <c r="G357" s="91">
        <f t="shared" si="22"/>
        <v>10.698478235294118</v>
      </c>
    </row>
    <row r="358" spans="2:7" ht="12.75">
      <c r="B358" s="44"/>
      <c r="C358" s="62"/>
      <c r="D358" s="21"/>
      <c r="E358" s="86"/>
      <c r="F358" s="21"/>
      <c r="G358" s="21"/>
    </row>
    <row r="359" spans="2:7" ht="12.75">
      <c r="B359" s="47">
        <v>92605</v>
      </c>
      <c r="C359" s="63" t="s">
        <v>84</v>
      </c>
      <c r="D359" s="22">
        <f>SUM(D360)</f>
        <v>715387</v>
      </c>
      <c r="E359" s="87">
        <f>SUM(E360)</f>
        <v>965387</v>
      </c>
      <c r="F359" s="87">
        <f>SUM(F360)</f>
        <v>868956.67</v>
      </c>
      <c r="G359" s="94">
        <f aca="true" t="shared" si="23" ref="G359:G364">(F359/E359)*100</f>
        <v>90.0112255499608</v>
      </c>
    </row>
    <row r="360" spans="2:7" ht="12.75">
      <c r="B360" s="44"/>
      <c r="C360" s="62" t="s">
        <v>7</v>
      </c>
      <c r="D360" s="21">
        <f>SUM(D361:D364)</f>
        <v>715387</v>
      </c>
      <c r="E360" s="86">
        <f>SUM(E361:E364)</f>
        <v>965387</v>
      </c>
      <c r="F360" s="86">
        <f>SUM(F361:F364)</f>
        <v>868956.67</v>
      </c>
      <c r="G360" s="91">
        <f t="shared" si="23"/>
        <v>90.0112255499608</v>
      </c>
    </row>
    <row r="361" spans="2:7" ht="12.75">
      <c r="B361" s="44"/>
      <c r="C361" s="62" t="s">
        <v>28</v>
      </c>
      <c r="D361" s="21">
        <v>350000</v>
      </c>
      <c r="E361" s="86">
        <v>606000</v>
      </c>
      <c r="F361" s="86">
        <v>591000</v>
      </c>
      <c r="G361" s="91">
        <f t="shared" si="23"/>
        <v>97.52475247524752</v>
      </c>
    </row>
    <row r="362" spans="2:7" ht="12.75">
      <c r="B362" s="44"/>
      <c r="C362" s="62" t="s">
        <v>20</v>
      </c>
      <c r="D362" s="21">
        <v>80387</v>
      </c>
      <c r="E362" s="86">
        <v>60387</v>
      </c>
      <c r="F362" s="86">
        <v>52895.67</v>
      </c>
      <c r="G362" s="91">
        <f t="shared" si="23"/>
        <v>87.59446569625912</v>
      </c>
    </row>
    <row r="363" spans="2:7" ht="12.75">
      <c r="B363" s="44"/>
      <c r="C363" s="62" t="s">
        <v>85</v>
      </c>
      <c r="D363" s="21">
        <v>185000</v>
      </c>
      <c r="E363" s="86">
        <f>185000</f>
        <v>185000</v>
      </c>
      <c r="F363" s="86">
        <v>177461</v>
      </c>
      <c r="G363" s="91">
        <f t="shared" si="23"/>
        <v>95.92486486486487</v>
      </c>
    </row>
    <row r="364" spans="2:7" ht="12.75">
      <c r="B364" s="44"/>
      <c r="C364" s="62" t="s">
        <v>91</v>
      </c>
      <c r="D364" s="21">
        <v>100000</v>
      </c>
      <c r="E364" s="86">
        <v>114000</v>
      </c>
      <c r="F364" s="86">
        <v>47600</v>
      </c>
      <c r="G364" s="91">
        <f t="shared" si="23"/>
        <v>41.75438596491228</v>
      </c>
    </row>
    <row r="365" spans="2:7" ht="12.75">
      <c r="B365" s="44"/>
      <c r="C365" s="62"/>
      <c r="D365" s="21"/>
      <c r="E365" s="86"/>
      <c r="F365" s="21"/>
      <c r="G365" s="21"/>
    </row>
    <row r="366" spans="2:7" ht="12.75">
      <c r="B366" s="47">
        <v>92695</v>
      </c>
      <c r="C366" s="63" t="s">
        <v>6</v>
      </c>
      <c r="D366" s="22">
        <f>SUM(D367,D370)</f>
        <v>2559920</v>
      </c>
      <c r="E366" s="87">
        <f>SUM(E367,E370)</f>
        <v>2529920</v>
      </c>
      <c r="F366" s="100">
        <f>SUM(F367,F370)</f>
        <v>2453493.4899999998</v>
      </c>
      <c r="G366" s="94">
        <f>(F366/E366)*100</f>
        <v>96.97909380533771</v>
      </c>
    </row>
    <row r="367" spans="2:7" ht="12.75">
      <c r="B367" s="44"/>
      <c r="C367" s="69" t="s">
        <v>7</v>
      </c>
      <c r="D367" s="21">
        <f>SUM(D368:D369)</f>
        <v>2489920</v>
      </c>
      <c r="E367" s="86">
        <f>SUM(E368:E369)</f>
        <v>2489920</v>
      </c>
      <c r="F367" s="86">
        <f>SUM(F368:F369)</f>
        <v>2416537.3</v>
      </c>
      <c r="G367" s="91">
        <f>(F367/E367)*100</f>
        <v>97.05280892558797</v>
      </c>
    </row>
    <row r="368" spans="2:7" ht="12.75">
      <c r="B368" s="44"/>
      <c r="C368" s="69" t="s">
        <v>19</v>
      </c>
      <c r="D368" s="21">
        <v>706493</v>
      </c>
      <c r="E368" s="86">
        <v>706493</v>
      </c>
      <c r="F368" s="86">
        <v>703383.69</v>
      </c>
      <c r="G368" s="91">
        <f>(F368/E368)*100</f>
        <v>99.55989514404247</v>
      </c>
    </row>
    <row r="369" spans="2:7" ht="12.75">
      <c r="B369" s="44"/>
      <c r="C369" s="62" t="s">
        <v>20</v>
      </c>
      <c r="D369" s="21">
        <v>1783427</v>
      </c>
      <c r="E369" s="86">
        <v>1783427</v>
      </c>
      <c r="F369" s="86">
        <v>1713153.61</v>
      </c>
      <c r="G369" s="91">
        <f>(F369/E369)*100</f>
        <v>96.05964303557141</v>
      </c>
    </row>
    <row r="370" spans="2:7" ht="13.5" thickBot="1">
      <c r="B370" s="25"/>
      <c r="C370" s="68" t="s">
        <v>14</v>
      </c>
      <c r="D370" s="23">
        <v>70000</v>
      </c>
      <c r="E370" s="97">
        <v>40000</v>
      </c>
      <c r="F370" s="97">
        <v>36956.19</v>
      </c>
      <c r="G370" s="92">
        <f>(F370/E370)*100</f>
        <v>92.39047500000001</v>
      </c>
    </row>
    <row r="371" spans="2:7" ht="13.5" thickTop="1">
      <c r="B371" s="24"/>
      <c r="C371" s="62"/>
      <c r="D371" s="24"/>
      <c r="E371" s="95"/>
      <c r="F371" s="24"/>
      <c r="G371" s="24"/>
    </row>
    <row r="372" spans="2:7" ht="12.75">
      <c r="B372" s="54"/>
      <c r="C372" s="84" t="s">
        <v>36</v>
      </c>
      <c r="D372" s="26">
        <f>SUM(D9,D15,D27,D35,D52,D68,D97,D109,D116,D136,D145,D156,D200,D220,D273,D283,D298,D327,D352,D129)</f>
        <v>108645050</v>
      </c>
      <c r="E372" s="88">
        <f>SUM(E9,E15,E27,E35,E52,E68,E97,E109,E116,E136,E145,E156,E200,E220,E273,E283,E298,E327,E352,E129,)</f>
        <v>113042981.33</v>
      </c>
      <c r="F372" s="88">
        <f>SUM(F9,F15,F27,F35,F52,F68,F97,F109,F116,F136,F145,F156,F200,F220,F273,F283,F298,F327,F352,F129,)</f>
        <v>86616093.11999999</v>
      </c>
      <c r="G372" s="109">
        <f>(F372/E372)*100</f>
        <v>76.62226535510995</v>
      </c>
    </row>
    <row r="373" spans="2:7" ht="13.5" thickBot="1">
      <c r="B373" s="25"/>
      <c r="C373" s="10"/>
      <c r="D373" s="25"/>
      <c r="E373" s="25"/>
      <c r="F373" s="25"/>
      <c r="G373" s="25"/>
    </row>
    <row r="374" ht="13.5" thickTop="1"/>
  </sheetData>
  <printOptions/>
  <pageMargins left="1.1811023622047245" right="0.7874015748031497" top="0.5511811023622047" bottom="0.984251968503937" header="0.5118110236220472" footer="0.5118110236220472"/>
  <pageSetup horizontalDpi="600" verticalDpi="600" orientation="portrait" paperSize="9" scale="60" r:id="rId1"/>
  <headerFooter alignWithMargins="0">
    <oddFooter>&amp;C&amp;"Times New Roman,Normalny"&amp;14&amp;P</oddFooter>
  </headerFooter>
  <rowBreaks count="4" manualBreakCount="4">
    <brk id="84" max="7" man="1"/>
    <brk id="169" max="7" man="1"/>
    <brk id="248" max="7" man="1"/>
    <brk id="32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2010-03-19T09:51:35Z</cp:lastPrinted>
  <dcterms:created xsi:type="dcterms:W3CDTF">2000-11-10T12:31:26Z</dcterms:created>
  <dcterms:modified xsi:type="dcterms:W3CDTF">2010-03-19T09:52:15Z</dcterms:modified>
  <cp:category/>
  <cp:version/>
  <cp:contentType/>
  <cp:contentStatus/>
</cp:coreProperties>
</file>