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'Arkusz1'!$A$1:$L$119</definedName>
  </definedNames>
  <calcPr fullCalcOnLoad="1"/>
</workbook>
</file>

<file path=xl/sharedStrings.xml><?xml version="1.0" encoding="utf-8"?>
<sst xmlns="http://schemas.openxmlformats.org/spreadsheetml/2006/main" count="128" uniqueCount="65">
  <si>
    <t>Przychody i wydatki</t>
  </si>
  <si>
    <t>Dział</t>
  </si>
  <si>
    <t>Wyszczególnienie</t>
  </si>
  <si>
    <t>w tym: dotacja</t>
  </si>
  <si>
    <t>Oświata i wychowanie</t>
  </si>
  <si>
    <t>Przedszkole Publ. Nr 1</t>
  </si>
  <si>
    <t>Przedszkole Publ. Nr 2</t>
  </si>
  <si>
    <t>Przedszkole Publ. Nr 3</t>
  </si>
  <si>
    <t>Przedszkole Publ. Nr 4</t>
  </si>
  <si>
    <t>Przedszkole Publ. Nr 5</t>
  </si>
  <si>
    <t>Przedszkole Publ. Nr 6</t>
  </si>
  <si>
    <t>Przedszkole Publ. Nr 7</t>
  </si>
  <si>
    <t>Przedszkole Publ. Nr 8</t>
  </si>
  <si>
    <t>Przedszkole Publ. Nr 10</t>
  </si>
  <si>
    <t>Przedszkole Publ. Nr 11</t>
  </si>
  <si>
    <t>Kultura fizyczna i sport</t>
  </si>
  <si>
    <t>Miejski Ośrodek Sportu i Rekreacji</t>
  </si>
  <si>
    <t xml:space="preserve"> </t>
  </si>
  <si>
    <t>Planowany fundusz obrot.na 31.12.2004</t>
  </si>
  <si>
    <t>Działalność usługowa</t>
  </si>
  <si>
    <t>Gospodarka mieszkaniowa</t>
  </si>
  <si>
    <t>Zarząd Budynkami Mieszkalnymi</t>
  </si>
  <si>
    <t>Administacja publiczna</t>
  </si>
  <si>
    <t>Publ. Szkoła Podst. Nr 1</t>
  </si>
  <si>
    <t>Publ. Szkoła Podst. Nr 3</t>
  </si>
  <si>
    <t>Publ. Szkoła Podst. Nr 5</t>
  </si>
  <si>
    <t>Publ. Gimnazjum Nr 1</t>
  </si>
  <si>
    <t>Publ. Gimnazjum Nr 3</t>
  </si>
  <si>
    <t>Pomoc społeczna</t>
  </si>
  <si>
    <t>Dzienny Dom Pomocy Społecznej</t>
  </si>
  <si>
    <t>Pozostałe zadania w zakresie polityki społecznej</t>
  </si>
  <si>
    <t>Żłobek Miejski "Tęczowy Świat"</t>
  </si>
  <si>
    <t>Edukacyjna opieka wych.</t>
  </si>
  <si>
    <t>Publ. Szkoła Podst. Nr  3</t>
  </si>
  <si>
    <t>Wydatki</t>
  </si>
  <si>
    <t>zakładów budżetowych, gospodarstw pomocniczych, środków specjalnych</t>
  </si>
  <si>
    <t>oraz dochody własne jednostek budżetowych i wydatki nimi finansowane</t>
  </si>
  <si>
    <t>Administracja publiczna</t>
  </si>
  <si>
    <t>Pozostała działalność</t>
  </si>
  <si>
    <t>Urząd miasta</t>
  </si>
  <si>
    <t>Gospodarka komunalna                      i ochrona środowiska</t>
  </si>
  <si>
    <t>Utrzymanie zieleni w miastach i gminach</t>
  </si>
  <si>
    <t>Zał. Nr 6</t>
  </si>
  <si>
    <t>Zespół Szkół Nr 1 - szkoła podst.</t>
  </si>
  <si>
    <t xml:space="preserve">Zespół Szkół Nr 1 - gimnazjum </t>
  </si>
  <si>
    <t>Wyk. %</t>
  </si>
  <si>
    <t>Przychody</t>
  </si>
  <si>
    <t>Transport i łączność</t>
  </si>
  <si>
    <t>Drogi gminne</t>
  </si>
  <si>
    <t>Dochody</t>
  </si>
  <si>
    <t>w tym: wydatki majątkowe</t>
  </si>
  <si>
    <t>Plan 31.12.2005 r.</t>
  </si>
  <si>
    <t>Wykonanie ogółem 31.12.2005 r.</t>
  </si>
  <si>
    <t>Zespół Szkół Nr 2 - szkoła podst.</t>
  </si>
  <si>
    <t>Wykonanie 31.12.2005 r.</t>
  </si>
  <si>
    <t>Gospodarka komunalna i ochrona środowiska</t>
  </si>
  <si>
    <t>w tym: dotacja plan 31.12.2005</t>
  </si>
  <si>
    <t>Wykonanie ogółem 31.12.2005</t>
  </si>
  <si>
    <t>Plan 31.12.2005</t>
  </si>
  <si>
    <t>Wykonanie 31.12.2005</t>
  </si>
  <si>
    <t>GOSPODARSTWA POMOCNICZE</t>
  </si>
  <si>
    <t>ZAKŁADY BUDŻETOWE</t>
  </si>
  <si>
    <t>ŚRODKI SPECJALNE</t>
  </si>
  <si>
    <t>DOCHODY WŁASNE I WYDATKI NIMI FINANSOWANE</t>
  </si>
  <si>
    <t>w tym: dotacja plan 31.12.2005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</si>
</sst>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.0\ _z_ł_-;\-* #,##0.0\ _z_ł_-;_-* &quot;-&quot;?\ _z_ł_-;_-@_-"/>
    <numFmt numFmtId="166" formatCode="0.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ck"/>
      <right>
        <color indexed="63"/>
      </right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thick"/>
      <right style="thick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164" fontId="1" fillId="0" borderId="3" xfId="0" applyNumberFormat="1" applyFont="1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164" fontId="1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164" fontId="0" fillId="0" borderId="7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1" fillId="0" borderId="9" xfId="0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" fontId="0" fillId="0" borderId="0" xfId="0" applyNumberFormat="1" applyBorder="1" applyAlignment="1">
      <alignment vertical="center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1" fillId="0" borderId="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9" xfId="0" applyFont="1" applyBorder="1" applyAlignment="1">
      <alignment/>
    </xf>
    <xf numFmtId="164" fontId="0" fillId="0" borderId="9" xfId="0" applyNumberFormat="1" applyFont="1" applyBorder="1" applyAlignment="1">
      <alignment/>
    </xf>
    <xf numFmtId="164" fontId="0" fillId="0" borderId="15" xfId="0" applyNumberFormat="1" applyBorder="1" applyAlignment="1">
      <alignment/>
    </xf>
    <xf numFmtId="0" fontId="1" fillId="0" borderId="16" xfId="0" applyFont="1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164" fontId="1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164" fontId="1" fillId="0" borderId="20" xfId="0" applyNumberFormat="1" applyFont="1" applyBorder="1" applyAlignment="1">
      <alignment/>
    </xf>
    <xf numFmtId="164" fontId="0" fillId="0" borderId="19" xfId="0" applyNumberFormat="1" applyBorder="1" applyAlignment="1">
      <alignment/>
    </xf>
    <xf numFmtId="0" fontId="1" fillId="0" borderId="21" xfId="0" applyFont="1" applyBorder="1" applyAlignment="1">
      <alignment wrapText="1"/>
    </xf>
    <xf numFmtId="41" fontId="1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22" xfId="0" applyBorder="1" applyAlignment="1">
      <alignment wrapText="1"/>
    </xf>
    <xf numFmtId="41" fontId="0" fillId="0" borderId="22" xfId="0" applyNumberFormat="1" applyBorder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0" fillId="0" borderId="24" xfId="0" applyBorder="1" applyAlignment="1">
      <alignment/>
    </xf>
    <xf numFmtId="164" fontId="0" fillId="0" borderId="24" xfId="0" applyNumberFormat="1" applyBorder="1" applyAlignment="1">
      <alignment/>
    </xf>
    <xf numFmtId="0" fontId="1" fillId="0" borderId="6" xfId="0" applyFont="1" applyBorder="1" applyAlignment="1">
      <alignment/>
    </xf>
    <xf numFmtId="0" fontId="0" fillId="0" borderId="25" xfId="0" applyBorder="1" applyAlignment="1">
      <alignment wrapText="1"/>
    </xf>
    <xf numFmtId="0" fontId="1" fillId="0" borderId="26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164" fontId="1" fillId="0" borderId="10" xfId="0" applyNumberFormat="1" applyFont="1" applyBorder="1" applyAlignment="1">
      <alignment vertical="center"/>
    </xf>
    <xf numFmtId="0" fontId="0" fillId="0" borderId="15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24" xfId="0" applyFont="1" applyBorder="1" applyAlignment="1">
      <alignment/>
    </xf>
    <xf numFmtId="164" fontId="1" fillId="0" borderId="24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5" xfId="0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22" xfId="0" applyNumberForma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166" fontId="1" fillId="0" borderId="3" xfId="0" applyNumberFormat="1" applyFon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9" xfId="0" applyNumberFormat="1" applyFon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5" xfId="0" applyNumberFormat="1" applyBorder="1" applyAlignment="1">
      <alignment/>
    </xf>
    <xf numFmtId="166" fontId="1" fillId="0" borderId="6" xfId="0" applyNumberFormat="1" applyFont="1" applyBorder="1" applyAlignment="1">
      <alignment/>
    </xf>
    <xf numFmtId="166" fontId="0" fillId="0" borderId="24" xfId="0" applyNumberFormat="1" applyBorder="1" applyAlignment="1">
      <alignment/>
    </xf>
    <xf numFmtId="166" fontId="1" fillId="0" borderId="10" xfId="0" applyNumberFormat="1" applyFont="1" applyBorder="1" applyAlignment="1">
      <alignment vertical="center"/>
    </xf>
    <xf numFmtId="166" fontId="0" fillId="0" borderId="14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1" fillId="0" borderId="10" xfId="0" applyNumberFormat="1" applyFon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0" xfId="0" applyNumberFormat="1" applyAlignment="1">
      <alignment/>
    </xf>
    <xf numFmtId="166" fontId="1" fillId="0" borderId="24" xfId="0" applyNumberFormat="1" applyFont="1" applyBorder="1" applyAlignment="1">
      <alignment/>
    </xf>
    <xf numFmtId="166" fontId="1" fillId="0" borderId="9" xfId="0" applyNumberFormat="1" applyFont="1" applyBorder="1" applyAlignment="1">
      <alignment/>
    </xf>
    <xf numFmtId="166" fontId="0" fillId="0" borderId="22" xfId="0" applyNumberFormat="1" applyBorder="1" applyAlignment="1">
      <alignment/>
    </xf>
    <xf numFmtId="166" fontId="0" fillId="0" borderId="9" xfId="0" applyNumberFormat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14" xfId="0" applyNumberFormat="1" applyFont="1" applyBorder="1" applyAlignment="1">
      <alignment/>
    </xf>
    <xf numFmtId="166" fontId="1" fillId="0" borderId="4" xfId="0" applyNumberFormat="1" applyFont="1" applyBorder="1" applyAlignment="1">
      <alignment/>
    </xf>
    <xf numFmtId="166" fontId="1" fillId="0" borderId="4" xfId="0" applyNumberFormat="1" applyFont="1" applyBorder="1" applyAlignment="1">
      <alignment/>
    </xf>
    <xf numFmtId="166" fontId="0" fillId="0" borderId="15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6" fontId="0" fillId="0" borderId="7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0" fontId="1" fillId="0" borderId="26" xfId="0" applyFont="1" applyBorder="1" applyAlignment="1">
      <alignment wrapText="1"/>
    </xf>
    <xf numFmtId="0" fontId="1" fillId="0" borderId="7" xfId="0" applyFont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15" xfId="0" applyFont="1" applyBorder="1" applyAlignment="1">
      <alignment/>
    </xf>
    <xf numFmtId="0" fontId="0" fillId="0" borderId="30" xfId="0" applyFont="1" applyBorder="1" applyAlignment="1">
      <alignment wrapText="1"/>
    </xf>
    <xf numFmtId="166" fontId="0" fillId="0" borderId="10" xfId="0" applyNumberFormat="1" applyFont="1" applyBorder="1" applyAlignment="1">
      <alignment/>
    </xf>
    <xf numFmtId="0" fontId="0" fillId="0" borderId="22" xfId="0" applyFont="1" applyBorder="1" applyAlignment="1">
      <alignment wrapText="1"/>
    </xf>
    <xf numFmtId="0" fontId="1" fillId="0" borderId="23" xfId="0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vertical="center"/>
    </xf>
    <xf numFmtId="166" fontId="0" fillId="0" borderId="14" xfId="0" applyNumberFormat="1" applyFont="1" applyBorder="1" applyAlignment="1">
      <alignment vertical="center"/>
    </xf>
    <xf numFmtId="166" fontId="0" fillId="0" borderId="7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/>
    </xf>
    <xf numFmtId="166" fontId="0" fillId="0" borderId="15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41" fontId="1" fillId="0" borderId="10" xfId="0" applyNumberFormat="1" applyFont="1" applyBorder="1" applyAlignment="1">
      <alignment vertical="center"/>
    </xf>
    <xf numFmtId="41" fontId="0" fillId="0" borderId="10" xfId="0" applyNumberFormat="1" applyFont="1" applyBorder="1" applyAlignment="1">
      <alignment vertical="center"/>
    </xf>
    <xf numFmtId="41" fontId="1" fillId="0" borderId="10" xfId="0" applyNumberFormat="1" applyFont="1" applyBorder="1" applyAlignment="1">
      <alignment/>
    </xf>
    <xf numFmtId="41" fontId="0" fillId="0" borderId="10" xfId="0" applyNumberFormat="1" applyBorder="1" applyAlignment="1">
      <alignment/>
    </xf>
    <xf numFmtId="166" fontId="0" fillId="0" borderId="15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wrapText="1"/>
    </xf>
    <xf numFmtId="164" fontId="1" fillId="0" borderId="9" xfId="0" applyNumberFormat="1" applyFont="1" applyBorder="1" applyAlignment="1">
      <alignment/>
    </xf>
    <xf numFmtId="166" fontId="1" fillId="0" borderId="9" xfId="0" applyNumberFormat="1" applyFont="1" applyBorder="1" applyAlignment="1">
      <alignment/>
    </xf>
    <xf numFmtId="164" fontId="0" fillId="0" borderId="35" xfId="0" applyNumberFormat="1" applyFont="1" applyBorder="1" applyAlignment="1">
      <alignment horizontal="right"/>
    </xf>
    <xf numFmtId="164" fontId="0" fillId="0" borderId="9" xfId="0" applyNumberFormat="1" applyFont="1" applyBorder="1" applyAlignment="1">
      <alignment horizontal="right"/>
    </xf>
    <xf numFmtId="0" fontId="1" fillId="0" borderId="6" xfId="0" applyFont="1" applyBorder="1" applyAlignment="1">
      <alignment wrapText="1"/>
    </xf>
    <xf numFmtId="164" fontId="0" fillId="0" borderId="22" xfId="0" applyNumberFormat="1" applyBorder="1" applyAlignment="1">
      <alignment horizontal="right"/>
    </xf>
    <xf numFmtId="164" fontId="0" fillId="0" borderId="30" xfId="0" applyNumberFormat="1" applyBorder="1" applyAlignment="1">
      <alignment horizontal="right"/>
    </xf>
    <xf numFmtId="164" fontId="0" fillId="0" borderId="36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35" xfId="0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26" xfId="0" applyNumberFormat="1" applyFont="1" applyBorder="1" applyAlignment="1">
      <alignment horizontal="right"/>
    </xf>
    <xf numFmtId="164" fontId="1" fillId="0" borderId="20" xfId="0" applyNumberFormat="1" applyFont="1" applyBorder="1" applyAlignment="1">
      <alignment horizontal="right"/>
    </xf>
    <xf numFmtId="164" fontId="0" fillId="0" borderId="22" xfId="0" applyNumberFormat="1" applyFont="1" applyBorder="1" applyAlignment="1">
      <alignment horizontal="right"/>
    </xf>
    <xf numFmtId="164" fontId="0" fillId="0" borderId="30" xfId="0" applyNumberFormat="1" applyFont="1" applyBorder="1" applyAlignment="1">
      <alignment horizontal="right"/>
    </xf>
    <xf numFmtId="164" fontId="0" fillId="0" borderId="36" xfId="0" applyNumberFormat="1" applyFon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35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0" fillId="0" borderId="13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164" fontId="0" fillId="0" borderId="26" xfId="0" applyNumberFormat="1" applyFont="1" applyBorder="1" applyAlignment="1">
      <alignment horizontal="right"/>
    </xf>
    <xf numFmtId="164" fontId="0" fillId="0" borderId="20" xfId="0" applyNumberFormat="1" applyFont="1" applyBorder="1" applyAlignment="1">
      <alignment horizontal="right"/>
    </xf>
    <xf numFmtId="0" fontId="1" fillId="0" borderId="2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164" fontId="1" fillId="0" borderId="18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64" fontId="1" fillId="0" borderId="39" xfId="0" applyNumberFormat="1" applyFont="1" applyBorder="1" applyAlignment="1">
      <alignment horizontal="right"/>
    </xf>
    <xf numFmtId="164" fontId="1" fillId="0" borderId="25" xfId="0" applyNumberFormat="1" applyFont="1" applyBorder="1" applyAlignment="1">
      <alignment horizontal="right"/>
    </xf>
    <xf numFmtId="164" fontId="1" fillId="0" borderId="40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26" xfId="0" applyNumberFormat="1" applyFont="1" applyBorder="1" applyAlignment="1">
      <alignment horizontal="right"/>
    </xf>
    <xf numFmtId="164" fontId="1" fillId="0" borderId="20" xfId="0" applyNumberFormat="1" applyFont="1" applyBorder="1" applyAlignment="1">
      <alignment horizontal="right"/>
    </xf>
    <xf numFmtId="164" fontId="1" fillId="0" borderId="22" xfId="0" applyNumberFormat="1" applyFont="1" applyBorder="1" applyAlignment="1">
      <alignment horizontal="right"/>
    </xf>
    <xf numFmtId="164" fontId="1" fillId="0" borderId="30" xfId="0" applyNumberFormat="1" applyFont="1" applyBorder="1" applyAlignment="1">
      <alignment horizontal="right"/>
    </xf>
    <xf numFmtId="164" fontId="1" fillId="0" borderId="36" xfId="0" applyNumberFormat="1" applyFont="1" applyBorder="1" applyAlignment="1">
      <alignment horizontal="right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64" fontId="1" fillId="0" borderId="22" xfId="0" applyNumberFormat="1" applyFont="1" applyBorder="1" applyAlignment="1">
      <alignment/>
    </xf>
    <xf numFmtId="164" fontId="1" fillId="0" borderId="36" xfId="0" applyNumberFormat="1" applyFon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36" xfId="0" applyNumberFormat="1" applyBorder="1" applyAlignment="1">
      <alignment/>
    </xf>
    <xf numFmtId="0" fontId="1" fillId="0" borderId="31" xfId="0" applyFont="1" applyBorder="1" applyAlignment="1">
      <alignment/>
    </xf>
    <xf numFmtId="0" fontId="1" fillId="0" borderId="44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7" xfId="0" applyBorder="1" applyAlignment="1">
      <alignment horizontal="center"/>
    </xf>
    <xf numFmtId="164" fontId="1" fillId="0" borderId="45" xfId="0" applyNumberFormat="1" applyFont="1" applyBorder="1" applyAlignment="1">
      <alignment horizontal="right"/>
    </xf>
    <xf numFmtId="164" fontId="1" fillId="0" borderId="46" xfId="0" applyNumberFormat="1" applyFont="1" applyBorder="1" applyAlignment="1">
      <alignment horizontal="right"/>
    </xf>
    <xf numFmtId="164" fontId="1" fillId="0" borderId="47" xfId="0" applyNumberFormat="1" applyFont="1" applyBorder="1" applyAlignment="1">
      <alignment horizontal="right"/>
    </xf>
    <xf numFmtId="164" fontId="0" fillId="0" borderId="39" xfId="0" applyNumberFormat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1" fillId="0" borderId="9" xfId="0" applyNumberFormat="1" applyFont="1" applyBorder="1" applyAlignment="1">
      <alignment horizontal="right" vertical="center"/>
    </xf>
    <xf numFmtId="164" fontId="1" fillId="0" borderId="26" xfId="0" applyNumberFormat="1" applyFont="1" applyBorder="1" applyAlignment="1">
      <alignment horizontal="right" vertical="center"/>
    </xf>
    <xf numFmtId="164" fontId="1" fillId="0" borderId="20" xfId="0" applyNumberFormat="1" applyFont="1" applyBorder="1" applyAlignment="1">
      <alignment horizontal="right" vertical="center"/>
    </xf>
    <xf numFmtId="0" fontId="1" fillId="0" borderId="48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17" xfId="0" applyBorder="1" applyAlignment="1">
      <alignment horizontal="right"/>
    </xf>
    <xf numFmtId="164" fontId="0" fillId="0" borderId="13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tabSelected="1" zoomScale="120" zoomScaleNormal="120" workbookViewId="0" topLeftCell="C35">
      <selection activeCell="K43" sqref="K43"/>
    </sheetView>
  </sheetViews>
  <sheetFormatPr defaultColWidth="9.00390625" defaultRowHeight="12.75"/>
  <cols>
    <col min="1" max="1" width="5.00390625" style="0" customWidth="1"/>
    <col min="2" max="2" width="26.625" style="0" customWidth="1"/>
    <col min="3" max="4" width="12.375" style="0" customWidth="1"/>
    <col min="5" max="5" width="12.625" style="0" customWidth="1"/>
    <col min="6" max="6" width="5.625" style="0" customWidth="1"/>
    <col min="7" max="7" width="11.25390625" style="0" customWidth="1"/>
    <col min="8" max="8" width="5.625" style="0" customWidth="1"/>
    <col min="9" max="10" width="12.375" style="0" customWidth="1"/>
    <col min="11" max="11" width="5.625" style="0" customWidth="1"/>
    <col min="12" max="12" width="11.875" style="0" hidden="1" customWidth="1"/>
    <col min="13" max="13" width="9.75390625" style="0" customWidth="1"/>
  </cols>
  <sheetData>
    <row r="1" spans="1:3" ht="12.75">
      <c r="A1" s="1"/>
      <c r="B1" s="1"/>
      <c r="C1" s="1"/>
    </row>
    <row r="2" spans="1:11" ht="15.75">
      <c r="A2" s="72" t="s">
        <v>0</v>
      </c>
      <c r="B2" s="72"/>
      <c r="C2" s="72"/>
      <c r="D2" s="73"/>
      <c r="E2" s="73"/>
      <c r="F2" s="73"/>
      <c r="G2" s="73"/>
      <c r="H2" s="73"/>
      <c r="I2" s="73"/>
      <c r="J2" s="73"/>
      <c r="K2" s="72"/>
    </row>
    <row r="3" spans="1:10" ht="15.75">
      <c r="A3" s="72" t="s">
        <v>35</v>
      </c>
      <c r="B3" s="72"/>
      <c r="C3" s="72"/>
      <c r="D3" s="73"/>
      <c r="E3" s="73"/>
      <c r="F3" s="73"/>
      <c r="G3" s="73"/>
      <c r="H3" s="73"/>
      <c r="I3" s="73"/>
      <c r="J3" s="72" t="s">
        <v>42</v>
      </c>
    </row>
    <row r="4" spans="1:11" ht="15.75">
      <c r="A4" s="72" t="s">
        <v>36</v>
      </c>
      <c r="B4" s="72"/>
      <c r="C4" s="72"/>
      <c r="D4" s="73"/>
      <c r="E4" s="73"/>
      <c r="F4" s="73"/>
      <c r="G4" s="73"/>
      <c r="H4" s="73"/>
      <c r="I4" s="73"/>
      <c r="J4" s="73"/>
      <c r="K4" s="73"/>
    </row>
    <row r="5" spans="1:11" ht="15.75">
      <c r="A5" s="72"/>
      <c r="B5" s="72"/>
      <c r="C5" s="72"/>
      <c r="D5" s="73"/>
      <c r="E5" s="73"/>
      <c r="F5" s="73"/>
      <c r="G5" s="73"/>
      <c r="H5" s="73"/>
      <c r="I5" s="73"/>
      <c r="J5" s="73"/>
      <c r="K5" s="73"/>
    </row>
    <row r="6" ht="18.75" customHeight="1" thickBot="1"/>
    <row r="7" spans="1:11" ht="15.75" customHeight="1" thickBot="1" thickTop="1">
      <c r="A7" s="77"/>
      <c r="B7" s="77"/>
      <c r="C7" s="208" t="s">
        <v>46</v>
      </c>
      <c r="D7" s="188"/>
      <c r="E7" s="188"/>
      <c r="F7" s="188"/>
      <c r="G7" s="188"/>
      <c r="H7" s="209"/>
      <c r="I7" s="208" t="s">
        <v>34</v>
      </c>
      <c r="J7" s="188"/>
      <c r="K7" s="209"/>
    </row>
    <row r="8" spans="1:13" ht="62.25" customHeight="1" thickBot="1">
      <c r="A8" s="54" t="s">
        <v>1</v>
      </c>
      <c r="B8" s="54" t="s">
        <v>2</v>
      </c>
      <c r="C8" s="75" t="s">
        <v>51</v>
      </c>
      <c r="D8" s="2" t="s">
        <v>56</v>
      </c>
      <c r="E8" s="2" t="s">
        <v>57</v>
      </c>
      <c r="F8" s="2" t="s">
        <v>45</v>
      </c>
      <c r="G8" s="2" t="s">
        <v>3</v>
      </c>
      <c r="H8" s="2" t="s">
        <v>45</v>
      </c>
      <c r="I8" s="75" t="s">
        <v>58</v>
      </c>
      <c r="J8" s="2" t="s">
        <v>59</v>
      </c>
      <c r="K8" s="2" t="s">
        <v>45</v>
      </c>
      <c r="L8" s="42" t="s">
        <v>18</v>
      </c>
      <c r="M8" s="6" t="s">
        <v>17</v>
      </c>
    </row>
    <row r="9" spans="1:13" ht="13.5" thickBo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76">
        <v>10</v>
      </c>
      <c r="K9" s="20">
        <v>11</v>
      </c>
      <c r="L9" s="43">
        <v>8</v>
      </c>
      <c r="M9" s="7" t="s">
        <v>17</v>
      </c>
    </row>
    <row r="10" spans="1:13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6"/>
      <c r="L10" s="44"/>
      <c r="M10" s="8" t="s">
        <v>17</v>
      </c>
    </row>
    <row r="11" spans="1:13" ht="15" customHeight="1" thickBot="1">
      <c r="A11" s="11"/>
      <c r="B11" s="11" t="s">
        <v>61</v>
      </c>
      <c r="C11" s="14">
        <f>SUM(C13,C17,C30,C33)</f>
        <v>16601591</v>
      </c>
      <c r="D11" s="14">
        <f>SUM(D13,D17,D30,D33)</f>
        <v>7819793</v>
      </c>
      <c r="E11" s="14">
        <f>SUM(E13,E17,E30,E33)</f>
        <v>14624792</v>
      </c>
      <c r="F11" s="78">
        <f>(E11/C11)*100</f>
        <v>88.09271352366169</v>
      </c>
      <c r="G11" s="14">
        <f>SUM(G13,G17,G30,G33)</f>
        <v>7185856</v>
      </c>
      <c r="H11" s="78">
        <f>(G11/D11)*100</f>
        <v>91.89317415435421</v>
      </c>
      <c r="I11" s="14">
        <f>SUM(I13,I17,I30,I33)</f>
        <v>16390693</v>
      </c>
      <c r="J11" s="14">
        <f>SUM(J13,J17,J30,J33)</f>
        <v>14563390</v>
      </c>
      <c r="K11" s="84">
        <f>(J11/I11)*100</f>
        <v>88.85158180926213</v>
      </c>
      <c r="L11" s="45">
        <f>SUM(L17,L33)</f>
        <v>0</v>
      </c>
      <c r="M11" s="9"/>
    </row>
    <row r="12" spans="1:13" ht="13.5" thickTop="1">
      <c r="A12" s="12"/>
      <c r="B12" s="12"/>
      <c r="C12" s="12"/>
      <c r="D12" s="12"/>
      <c r="E12" s="12"/>
      <c r="F12" s="79"/>
      <c r="G12" s="12"/>
      <c r="H12" s="79"/>
      <c r="I12" s="12"/>
      <c r="J12" s="12"/>
      <c r="K12" s="88"/>
      <c r="L12" s="46"/>
      <c r="M12" s="8"/>
    </row>
    <row r="13" spans="1:13" ht="12.75">
      <c r="A13" s="24">
        <v>700</v>
      </c>
      <c r="B13" s="24" t="s">
        <v>20</v>
      </c>
      <c r="C13" s="25">
        <f>SUM(C14)</f>
        <v>6581112</v>
      </c>
      <c r="D13" s="50">
        <f>SUM(D14)</f>
        <v>508212</v>
      </c>
      <c r="E13" s="25">
        <f>SUM(E14)</f>
        <v>6198691</v>
      </c>
      <c r="F13" s="100">
        <f>(E13/C13)*100</f>
        <v>94.18911272137596</v>
      </c>
      <c r="G13" s="50">
        <f>SUM(G14)</f>
        <v>224898</v>
      </c>
      <c r="H13" s="94">
        <f>(G13/D13)*100</f>
        <v>44.25279214186206</v>
      </c>
      <c r="I13" s="25">
        <f>SUM(I14)</f>
        <v>6581112</v>
      </c>
      <c r="J13" s="25">
        <f>SUM(J14)</f>
        <v>5166788</v>
      </c>
      <c r="K13" s="90">
        <f>(J13/I13)*100</f>
        <v>78.50934614089535</v>
      </c>
      <c r="L13" s="46"/>
      <c r="M13" s="8"/>
    </row>
    <row r="14" spans="1:13" ht="25.5">
      <c r="A14" s="35"/>
      <c r="B14" s="52" t="s">
        <v>21</v>
      </c>
      <c r="C14" s="74">
        <f>6072900+25000+100000+50000+333212</f>
        <v>6581112</v>
      </c>
      <c r="D14" s="53">
        <f>25000+100000+333212+50000</f>
        <v>508212</v>
      </c>
      <c r="E14" s="74">
        <f>5907900+65893+25000+100000+50000+49898</f>
        <v>6198691</v>
      </c>
      <c r="F14" s="101">
        <f>(E14/C14)*100</f>
        <v>94.18911272137596</v>
      </c>
      <c r="G14" s="53">
        <f>25000+100000+50000+49898</f>
        <v>224898</v>
      </c>
      <c r="H14" s="95">
        <f>(G14/D14)*100</f>
        <v>44.25279214186206</v>
      </c>
      <c r="I14" s="74">
        <f>6197900+333212+50000</f>
        <v>6581112</v>
      </c>
      <c r="J14" s="74">
        <f>5116788+50000</f>
        <v>5166788</v>
      </c>
      <c r="K14" s="91">
        <f>(J14/I14)*100</f>
        <v>78.50934614089535</v>
      </c>
      <c r="L14" s="46"/>
      <c r="M14" s="8"/>
    </row>
    <row r="15" spans="1:13" ht="12.75">
      <c r="A15" s="18"/>
      <c r="B15" s="52" t="s">
        <v>50</v>
      </c>
      <c r="C15" s="74">
        <f>50000+333212</f>
        <v>383212</v>
      </c>
      <c r="D15" s="53">
        <f>50000+333212</f>
        <v>383212</v>
      </c>
      <c r="E15" s="74">
        <f>50000+49898</f>
        <v>99898</v>
      </c>
      <c r="F15" s="101">
        <f>(E15/C15)*100</f>
        <v>26.068599104412176</v>
      </c>
      <c r="G15" s="53">
        <f>50000+49898</f>
        <v>99898</v>
      </c>
      <c r="H15" s="95">
        <f>(G15/D15)*100</f>
        <v>26.068599104412176</v>
      </c>
      <c r="I15" s="74">
        <f>50000+333212</f>
        <v>383212</v>
      </c>
      <c r="J15" s="74">
        <v>50000</v>
      </c>
      <c r="K15" s="91">
        <f>(J15/I15)*100</f>
        <v>13.047608112480821</v>
      </c>
      <c r="L15" s="46"/>
      <c r="M15" s="8"/>
    </row>
    <row r="16" spans="1:13" ht="12.75">
      <c r="A16" s="12"/>
      <c r="B16" s="12"/>
      <c r="C16" s="12"/>
      <c r="D16" s="12"/>
      <c r="E16" s="12"/>
      <c r="F16" s="79"/>
      <c r="G16" s="12"/>
      <c r="H16" s="79"/>
      <c r="I16" s="12"/>
      <c r="J16" s="12"/>
      <c r="K16" s="88"/>
      <c r="L16" s="46"/>
      <c r="M16" s="8"/>
    </row>
    <row r="17" spans="1:13" ht="12.75">
      <c r="A17" s="24">
        <v>801</v>
      </c>
      <c r="B17" s="24" t="s">
        <v>4</v>
      </c>
      <c r="C17" s="25">
        <f>SUM(C18:C21,C23:C28)</f>
        <v>7193166</v>
      </c>
      <c r="D17" s="25">
        <f>SUM(D18:D21,D23:D28)</f>
        <v>5614681</v>
      </c>
      <c r="E17" s="25">
        <f>SUM(E18:E21,E23:E28)</f>
        <v>7073276</v>
      </c>
      <c r="F17" s="100">
        <f aca="true" t="shared" si="0" ref="F17:F31">(E17/C17)*100</f>
        <v>98.33327911520463</v>
      </c>
      <c r="G17" s="25">
        <f>SUM(G18:G21,G23:G28)</f>
        <v>5608133</v>
      </c>
      <c r="H17" s="94">
        <f aca="true" t="shared" si="1" ref="H17:H31">(G17/D17)*100</f>
        <v>99.88337716782128</v>
      </c>
      <c r="I17" s="25">
        <f>SUM(I18:I21,I23:I28)</f>
        <v>7036852</v>
      </c>
      <c r="J17" s="25">
        <f>SUM(J18:J21,J23:J28)</f>
        <v>6952359</v>
      </c>
      <c r="K17" s="90">
        <f>(J17/I17)*100</f>
        <v>98.79927842734223</v>
      </c>
      <c r="L17" s="47">
        <f>SUM(L18:L28)</f>
        <v>0</v>
      </c>
      <c r="M17" s="5" t="s">
        <v>17</v>
      </c>
    </row>
    <row r="18" spans="1:13" ht="12.75">
      <c r="A18" s="12"/>
      <c r="B18" s="12" t="s">
        <v>5</v>
      </c>
      <c r="C18" s="15">
        <v>487602</v>
      </c>
      <c r="D18" s="15">
        <v>374359</v>
      </c>
      <c r="E18" s="15">
        <v>487101</v>
      </c>
      <c r="F18" s="102">
        <f t="shared" si="0"/>
        <v>99.89725226721794</v>
      </c>
      <c r="G18" s="15">
        <v>373859</v>
      </c>
      <c r="H18" s="97">
        <f t="shared" si="1"/>
        <v>99.86643836531243</v>
      </c>
      <c r="I18" s="15">
        <v>467581</v>
      </c>
      <c r="J18" s="15">
        <v>486097</v>
      </c>
      <c r="K18" s="87">
        <f>(J18/I18)*100</f>
        <v>103.95995560127551</v>
      </c>
      <c r="L18" s="48"/>
      <c r="M18" s="4"/>
    </row>
    <row r="19" spans="1:13" ht="12.75">
      <c r="A19" s="12"/>
      <c r="B19" s="12" t="s">
        <v>6</v>
      </c>
      <c r="C19" s="15">
        <v>553298</v>
      </c>
      <c r="D19" s="15">
        <v>450749</v>
      </c>
      <c r="E19" s="15">
        <v>551151</v>
      </c>
      <c r="F19" s="103">
        <f t="shared" si="0"/>
        <v>99.61196317355204</v>
      </c>
      <c r="G19" s="15">
        <v>449637</v>
      </c>
      <c r="H19" s="88">
        <f t="shared" si="1"/>
        <v>99.75329950815198</v>
      </c>
      <c r="I19" s="15">
        <v>554520</v>
      </c>
      <c r="J19" s="15">
        <v>551871</v>
      </c>
      <c r="K19" s="88">
        <f>(J19/I19)*100</f>
        <v>99.52228954771695</v>
      </c>
      <c r="L19" s="48"/>
      <c r="M19" s="4"/>
    </row>
    <row r="20" spans="1:13" ht="12.75">
      <c r="A20" s="12"/>
      <c r="B20" s="12" t="s">
        <v>7</v>
      </c>
      <c r="C20" s="15">
        <v>484241</v>
      </c>
      <c r="D20" s="15">
        <v>397429</v>
      </c>
      <c r="E20" s="15">
        <v>483740</v>
      </c>
      <c r="F20" s="103">
        <f t="shared" si="0"/>
        <v>99.89653911998364</v>
      </c>
      <c r="G20" s="15">
        <v>396929</v>
      </c>
      <c r="H20" s="88">
        <f t="shared" si="1"/>
        <v>99.87419136499854</v>
      </c>
      <c r="I20" s="15">
        <v>478608</v>
      </c>
      <c r="J20" s="15">
        <v>478108</v>
      </c>
      <c r="K20" s="88">
        <f>(J20/I20)*100</f>
        <v>99.89553037141043</v>
      </c>
      <c r="L20" s="48"/>
      <c r="M20" s="4"/>
    </row>
    <row r="21" spans="1:13" ht="12.75">
      <c r="A21" s="12"/>
      <c r="B21" s="12" t="s">
        <v>8</v>
      </c>
      <c r="C21" s="15">
        <v>882932</v>
      </c>
      <c r="D21" s="15">
        <v>641084</v>
      </c>
      <c r="E21" s="15">
        <v>851114</v>
      </c>
      <c r="F21" s="79">
        <f t="shared" si="0"/>
        <v>96.3963249717985</v>
      </c>
      <c r="G21" s="15">
        <v>641084</v>
      </c>
      <c r="H21" s="79">
        <f t="shared" si="1"/>
        <v>100</v>
      </c>
      <c r="I21" s="15">
        <v>892092</v>
      </c>
      <c r="J21" s="15">
        <v>860575</v>
      </c>
      <c r="K21" s="88">
        <f aca="true" t="shared" si="2" ref="K21:K28">(J21/I21)*100</f>
        <v>96.46706841895231</v>
      </c>
      <c r="L21" s="48">
        <v>0</v>
      </c>
      <c r="M21" s="4"/>
    </row>
    <row r="22" spans="1:13" ht="12.75">
      <c r="A22" s="12"/>
      <c r="B22" s="12" t="s">
        <v>50</v>
      </c>
      <c r="C22" s="15">
        <v>6000</v>
      </c>
      <c r="D22" s="15">
        <v>6000</v>
      </c>
      <c r="E22" s="15">
        <v>6000</v>
      </c>
      <c r="F22" s="79">
        <f t="shared" si="0"/>
        <v>100</v>
      </c>
      <c r="G22" s="15">
        <v>6000</v>
      </c>
      <c r="H22" s="79">
        <f t="shared" si="1"/>
        <v>100</v>
      </c>
      <c r="I22" s="15">
        <v>6000</v>
      </c>
      <c r="J22" s="15">
        <v>6000</v>
      </c>
      <c r="K22" s="88">
        <f t="shared" si="2"/>
        <v>100</v>
      </c>
      <c r="L22" s="48"/>
      <c r="M22" s="4"/>
    </row>
    <row r="23" spans="1:13" ht="12.75">
      <c r="A23" s="12"/>
      <c r="B23" s="12" t="s">
        <v>9</v>
      </c>
      <c r="C23" s="15">
        <v>691834</v>
      </c>
      <c r="D23" s="15">
        <v>532294</v>
      </c>
      <c r="E23" s="15">
        <v>691834</v>
      </c>
      <c r="F23" s="79">
        <f t="shared" si="0"/>
        <v>100</v>
      </c>
      <c r="G23" s="15">
        <v>532294</v>
      </c>
      <c r="H23" s="79">
        <f t="shared" si="1"/>
        <v>100</v>
      </c>
      <c r="I23" s="15">
        <v>688157</v>
      </c>
      <c r="J23" s="15">
        <v>688153</v>
      </c>
      <c r="K23" s="88">
        <f t="shared" si="2"/>
        <v>99.99941873729396</v>
      </c>
      <c r="L23" s="48"/>
      <c r="M23" s="4"/>
    </row>
    <row r="24" spans="1:13" ht="12.75">
      <c r="A24" s="12"/>
      <c r="B24" s="12" t="s">
        <v>10</v>
      </c>
      <c r="C24" s="15">
        <v>531525</v>
      </c>
      <c r="D24" s="15">
        <v>409089</v>
      </c>
      <c r="E24" s="15">
        <v>476760</v>
      </c>
      <c r="F24" s="79">
        <f t="shared" si="0"/>
        <v>89.69662762805136</v>
      </c>
      <c r="G24" s="15">
        <v>408225</v>
      </c>
      <c r="H24" s="79">
        <f t="shared" si="1"/>
        <v>99.78879901439541</v>
      </c>
      <c r="I24" s="15">
        <v>512345</v>
      </c>
      <c r="J24" s="15">
        <v>457580</v>
      </c>
      <c r="K24" s="88">
        <f t="shared" si="2"/>
        <v>89.31091354458421</v>
      </c>
      <c r="L24" s="19">
        <v>0</v>
      </c>
      <c r="M24" s="4"/>
    </row>
    <row r="25" spans="1:13" ht="12.75">
      <c r="A25" s="12"/>
      <c r="B25" s="12" t="s">
        <v>11</v>
      </c>
      <c r="C25" s="15">
        <v>1212532</v>
      </c>
      <c r="D25" s="15">
        <v>946081</v>
      </c>
      <c r="E25" s="15">
        <v>1185500</v>
      </c>
      <c r="F25" s="79">
        <f t="shared" si="0"/>
        <v>97.77061553839404</v>
      </c>
      <c r="G25" s="15">
        <v>945825</v>
      </c>
      <c r="H25" s="79">
        <f t="shared" si="1"/>
        <v>99.97294100610836</v>
      </c>
      <c r="I25" s="15">
        <v>1201256</v>
      </c>
      <c r="J25" s="15">
        <v>1189368</v>
      </c>
      <c r="K25" s="88">
        <f t="shared" si="2"/>
        <v>99.01036914695952</v>
      </c>
      <c r="L25" s="19"/>
      <c r="M25" s="4"/>
    </row>
    <row r="26" spans="1:13" ht="12.75">
      <c r="A26" s="12"/>
      <c r="B26" s="12" t="s">
        <v>12</v>
      </c>
      <c r="C26" s="15">
        <v>741989</v>
      </c>
      <c r="D26" s="15">
        <v>600706</v>
      </c>
      <c r="E26" s="15">
        <v>741488</v>
      </c>
      <c r="F26" s="79">
        <f t="shared" si="0"/>
        <v>99.93247878337819</v>
      </c>
      <c r="G26" s="15">
        <v>600206</v>
      </c>
      <c r="H26" s="79">
        <f t="shared" si="1"/>
        <v>99.91676460697913</v>
      </c>
      <c r="I26" s="15">
        <v>680691</v>
      </c>
      <c r="J26" s="15">
        <v>680189</v>
      </c>
      <c r="K26" s="88">
        <f t="shared" si="2"/>
        <v>99.92625141216793</v>
      </c>
      <c r="L26" s="19">
        <v>0</v>
      </c>
      <c r="M26" s="4"/>
    </row>
    <row r="27" spans="1:13" ht="12.75">
      <c r="A27" s="12"/>
      <c r="B27" s="12" t="s">
        <v>13</v>
      </c>
      <c r="C27" s="15">
        <v>609883</v>
      </c>
      <c r="D27" s="15">
        <v>447518</v>
      </c>
      <c r="E27" s="15">
        <v>609574</v>
      </c>
      <c r="F27" s="79">
        <f t="shared" si="0"/>
        <v>99.94933454449459</v>
      </c>
      <c r="G27" s="15">
        <v>447018</v>
      </c>
      <c r="H27" s="79">
        <f t="shared" si="1"/>
        <v>99.88827265048556</v>
      </c>
      <c r="I27" s="15">
        <v>623535</v>
      </c>
      <c r="J27" s="15">
        <v>624668</v>
      </c>
      <c r="K27" s="88">
        <f t="shared" si="2"/>
        <v>100.18170591867337</v>
      </c>
      <c r="L27" s="19">
        <v>0</v>
      </c>
      <c r="M27" s="4"/>
    </row>
    <row r="28" spans="1:13" ht="12.75">
      <c r="A28" s="12"/>
      <c r="B28" s="21" t="s">
        <v>14</v>
      </c>
      <c r="C28" s="22">
        <v>997330</v>
      </c>
      <c r="D28" s="22">
        <v>815372</v>
      </c>
      <c r="E28" s="22">
        <v>995014</v>
      </c>
      <c r="F28" s="96">
        <f t="shared" si="0"/>
        <v>99.76777997252665</v>
      </c>
      <c r="G28" s="22">
        <v>813056</v>
      </c>
      <c r="H28" s="96">
        <f t="shared" si="1"/>
        <v>99.71595786953685</v>
      </c>
      <c r="I28" s="22">
        <v>938067</v>
      </c>
      <c r="J28" s="22">
        <v>935750</v>
      </c>
      <c r="K28" s="89">
        <f t="shared" si="2"/>
        <v>99.75300271728992</v>
      </c>
      <c r="L28" s="23">
        <v>0</v>
      </c>
      <c r="M28" s="4"/>
    </row>
    <row r="29" spans="1:13" ht="12.75">
      <c r="A29" s="18"/>
      <c r="B29" s="12"/>
      <c r="C29" s="15"/>
      <c r="D29" s="15"/>
      <c r="E29" s="15"/>
      <c r="F29" s="79"/>
      <c r="G29" s="15"/>
      <c r="H29" s="79"/>
      <c r="I29" s="15"/>
      <c r="J29" s="15"/>
      <c r="K29" s="88"/>
      <c r="L29" s="19"/>
      <c r="M29" s="4"/>
    </row>
    <row r="30" spans="1:13" ht="25.5">
      <c r="A30" s="132">
        <v>900</v>
      </c>
      <c r="B30" s="133" t="s">
        <v>55</v>
      </c>
      <c r="C30" s="134">
        <f>SUM(C31)</f>
        <v>241200</v>
      </c>
      <c r="D30" s="134">
        <f>SUM(D31)</f>
        <v>241200</v>
      </c>
      <c r="E30" s="134">
        <f>SUM(E31)</f>
        <v>225216</v>
      </c>
      <c r="F30" s="99">
        <f t="shared" si="0"/>
        <v>93.3731343283582</v>
      </c>
      <c r="G30" s="134">
        <f>SUM(G31)</f>
        <v>225216</v>
      </c>
      <c r="H30" s="135">
        <f>(G30/D30)*100</f>
        <v>93.3731343283582</v>
      </c>
      <c r="I30" s="134">
        <f>SUM(I31)</f>
        <v>241200</v>
      </c>
      <c r="J30" s="134">
        <f>SUM(J31)</f>
        <v>225216</v>
      </c>
      <c r="K30" s="90">
        <f>(J30/I30)*100</f>
        <v>93.3731343283582</v>
      </c>
      <c r="L30" s="19"/>
      <c r="M30" s="4"/>
    </row>
    <row r="31" spans="1:13" ht="25.5">
      <c r="A31" s="131"/>
      <c r="B31" s="111" t="s">
        <v>21</v>
      </c>
      <c r="C31" s="74">
        <v>241200</v>
      </c>
      <c r="D31" s="74">
        <v>241200</v>
      </c>
      <c r="E31" s="74">
        <v>225216</v>
      </c>
      <c r="F31" s="101">
        <f t="shared" si="0"/>
        <v>93.3731343283582</v>
      </c>
      <c r="G31" s="74">
        <v>225216</v>
      </c>
      <c r="H31" s="91">
        <f t="shared" si="1"/>
        <v>93.3731343283582</v>
      </c>
      <c r="I31" s="74">
        <v>241200</v>
      </c>
      <c r="J31" s="74">
        <v>225216</v>
      </c>
      <c r="K31" s="87">
        <f>(J31/I31)*100</f>
        <v>93.3731343283582</v>
      </c>
      <c r="L31" s="19"/>
      <c r="M31" s="4"/>
    </row>
    <row r="32" spans="1:12" ht="12.75">
      <c r="A32" s="12"/>
      <c r="B32" s="12"/>
      <c r="C32" s="12"/>
      <c r="D32" s="12"/>
      <c r="E32" s="12"/>
      <c r="F32" s="79"/>
      <c r="G32" s="12"/>
      <c r="H32" s="79"/>
      <c r="I32" s="12"/>
      <c r="J32" s="12"/>
      <c r="K32" s="88"/>
      <c r="L32" s="18"/>
    </row>
    <row r="33" spans="1:13" ht="15" customHeight="1">
      <c r="A33" s="24">
        <v>926</v>
      </c>
      <c r="B33" s="24" t="s">
        <v>15</v>
      </c>
      <c r="C33" s="25">
        <f>SUM(C34)</f>
        <v>2586113</v>
      </c>
      <c r="D33" s="25">
        <f>SUM(D34)</f>
        <v>1455700</v>
      </c>
      <c r="E33" s="25">
        <f>SUM(E34)</f>
        <v>1127609</v>
      </c>
      <c r="F33" s="100">
        <f>(E33/C33)*100</f>
        <v>43.60246439347391</v>
      </c>
      <c r="G33" s="25">
        <f>SUM(G34)</f>
        <v>1127609</v>
      </c>
      <c r="H33" s="94">
        <f>(G33/D33)*100</f>
        <v>77.46163357834719</v>
      </c>
      <c r="I33" s="25">
        <f>SUM(I34)</f>
        <v>2531529</v>
      </c>
      <c r="J33" s="25">
        <f>SUM(J34)</f>
        <v>2219027</v>
      </c>
      <c r="K33" s="90">
        <f>(J33/I33)*100</f>
        <v>87.65560260222182</v>
      </c>
      <c r="L33" s="26">
        <f>SUM(L34)</f>
        <v>0</v>
      </c>
      <c r="M33" s="5" t="s">
        <v>17</v>
      </c>
    </row>
    <row r="34" spans="1:13" ht="24" customHeight="1">
      <c r="A34" s="35"/>
      <c r="B34" s="36" t="s">
        <v>16</v>
      </c>
      <c r="C34" s="37">
        <f>2143813+442300</f>
        <v>2586113</v>
      </c>
      <c r="D34" s="37">
        <f>1013400+82300+40000+320000</f>
        <v>1455700</v>
      </c>
      <c r="E34" s="37">
        <f>1013400+114209</f>
        <v>1127609</v>
      </c>
      <c r="F34" s="102">
        <f>(E34/C34)*100</f>
        <v>43.60246439347391</v>
      </c>
      <c r="G34" s="37">
        <f>1013400+114209</f>
        <v>1127609</v>
      </c>
      <c r="H34" s="97">
        <f>(G34/D34)*100</f>
        <v>77.46163357834719</v>
      </c>
      <c r="I34" s="37">
        <f>2089229+442300</f>
        <v>2531529</v>
      </c>
      <c r="J34" s="37">
        <f>2104818+114209</f>
        <v>2219027</v>
      </c>
      <c r="K34" s="87">
        <f>(J34/I34)*100</f>
        <v>87.65560260222182</v>
      </c>
      <c r="L34" s="38">
        <v>0</v>
      </c>
      <c r="M34" s="4" t="s">
        <v>17</v>
      </c>
    </row>
    <row r="35" spans="1:13" ht="12.75">
      <c r="A35" s="62"/>
      <c r="B35" s="71" t="s">
        <v>50</v>
      </c>
      <c r="C35" s="41">
        <f>122300+320000</f>
        <v>442300</v>
      </c>
      <c r="D35" s="41">
        <f>122300+320000</f>
        <v>442300</v>
      </c>
      <c r="E35" s="41">
        <v>114209</v>
      </c>
      <c r="F35" s="101">
        <f>(E35/C35)*100</f>
        <v>25.821614288944154</v>
      </c>
      <c r="G35" s="41">
        <v>114209</v>
      </c>
      <c r="H35" s="91">
        <f>(G35/D35)*100</f>
        <v>25.821614288944154</v>
      </c>
      <c r="I35" s="41">
        <f>122300+320000</f>
        <v>442300</v>
      </c>
      <c r="J35" s="41">
        <v>114209</v>
      </c>
      <c r="K35" s="91">
        <f>(J35/I35)*100</f>
        <v>25.821614288944154</v>
      </c>
      <c r="L35" s="32"/>
      <c r="M35" s="4"/>
    </row>
    <row r="36" spans="1:13" ht="12.75">
      <c r="A36" s="8"/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4"/>
    </row>
    <row r="37" spans="1:13" ht="12.75">
      <c r="A37" s="8"/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4"/>
    </row>
    <row r="38" spans="1:13" ht="13.5" thickBot="1">
      <c r="A38" s="8"/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4"/>
    </row>
    <row r="39" spans="1:13" ht="14.25" thickBot="1" thickTop="1">
      <c r="A39" s="77"/>
      <c r="B39" s="77"/>
      <c r="C39" s="208" t="s">
        <v>46</v>
      </c>
      <c r="D39" s="188"/>
      <c r="E39" s="188"/>
      <c r="F39" s="188"/>
      <c r="G39" s="188"/>
      <c r="H39" s="209"/>
      <c r="I39" s="208" t="s">
        <v>34</v>
      </c>
      <c r="J39" s="188"/>
      <c r="K39" s="209"/>
      <c r="L39" s="33"/>
      <c r="M39" s="4"/>
    </row>
    <row r="40" spans="1:13" ht="39" thickBot="1">
      <c r="A40" s="54" t="s">
        <v>1</v>
      </c>
      <c r="B40" s="54" t="s">
        <v>2</v>
      </c>
      <c r="C40" s="75" t="s">
        <v>51</v>
      </c>
      <c r="D40" s="2" t="s">
        <v>64</v>
      </c>
      <c r="E40" s="2" t="s">
        <v>52</v>
      </c>
      <c r="F40" s="2" t="s">
        <v>45</v>
      </c>
      <c r="G40" s="2" t="s">
        <v>3</v>
      </c>
      <c r="H40" s="2" t="s">
        <v>45</v>
      </c>
      <c r="I40" s="75" t="s">
        <v>51</v>
      </c>
      <c r="J40" s="2" t="s">
        <v>54</v>
      </c>
      <c r="K40" s="2" t="s">
        <v>45</v>
      </c>
      <c r="L40" s="49"/>
      <c r="M40" s="4"/>
    </row>
    <row r="41" spans="1:13" ht="13.5" thickBot="1">
      <c r="A41" s="3">
        <v>1</v>
      </c>
      <c r="B41" s="3">
        <v>2</v>
      </c>
      <c r="C41" s="3">
        <v>3</v>
      </c>
      <c r="D41" s="3">
        <v>4</v>
      </c>
      <c r="E41" s="3">
        <v>5</v>
      </c>
      <c r="F41" s="3">
        <v>6</v>
      </c>
      <c r="G41" s="3">
        <v>7</v>
      </c>
      <c r="H41" s="3">
        <v>8</v>
      </c>
      <c r="I41" s="3">
        <v>9</v>
      </c>
      <c r="J41" s="76">
        <v>10</v>
      </c>
      <c r="K41" s="20">
        <v>11</v>
      </c>
      <c r="L41" s="43">
        <v>8</v>
      </c>
      <c r="M41" s="4"/>
    </row>
    <row r="42" spans="1:13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6"/>
      <c r="L42" s="44"/>
      <c r="M42" s="4"/>
    </row>
    <row r="43" spans="1:13" ht="27.75" customHeight="1" thickBot="1">
      <c r="A43" s="11"/>
      <c r="B43" s="34" t="s">
        <v>60</v>
      </c>
      <c r="C43" s="14">
        <f>SUM(C45:C46)</f>
        <v>429800</v>
      </c>
      <c r="D43" s="14">
        <f>SUM(D45:D46)</f>
        <v>83000</v>
      </c>
      <c r="E43" s="14">
        <f>SUM(E45:E46)</f>
        <v>429780</v>
      </c>
      <c r="F43" s="78">
        <f>(E43/C43)*100</f>
        <v>99.9953466728711</v>
      </c>
      <c r="G43" s="14">
        <f>SUM(G45:G46)</f>
        <v>83000</v>
      </c>
      <c r="H43" s="99">
        <f>(G43/D43)*100</f>
        <v>100</v>
      </c>
      <c r="I43" s="14">
        <f>SUM(I45:I46)</f>
        <v>429800</v>
      </c>
      <c r="J43" s="14">
        <f>SUM(J45:J46)</f>
        <v>428964</v>
      </c>
      <c r="K43" s="84">
        <f>(J43/I43)*100</f>
        <v>99.8054909260121</v>
      </c>
      <c r="L43" s="45">
        <f>SUM(L45)</f>
        <v>0</v>
      </c>
      <c r="M43" s="4"/>
    </row>
    <row r="44" spans="1:13" ht="13.5" thickTop="1">
      <c r="A44" s="12"/>
      <c r="B44" s="12"/>
      <c r="C44" s="12"/>
      <c r="D44" s="12"/>
      <c r="E44" s="12"/>
      <c r="F44" s="79"/>
      <c r="G44" s="12"/>
      <c r="H44" s="85"/>
      <c r="I44" s="12"/>
      <c r="J44" s="12"/>
      <c r="K44" s="85"/>
      <c r="L44" s="46"/>
      <c r="M44" s="4"/>
    </row>
    <row r="45" spans="1:13" ht="12.75">
      <c r="A45" s="39">
        <v>710</v>
      </c>
      <c r="B45" s="39" t="s">
        <v>19</v>
      </c>
      <c r="C45" s="40">
        <v>346800</v>
      </c>
      <c r="D45" s="40">
        <v>0</v>
      </c>
      <c r="E45" s="40">
        <v>346780</v>
      </c>
      <c r="F45" s="80">
        <f>(E45/C45)*100</f>
        <v>99.99423298731257</v>
      </c>
      <c r="G45" s="40">
        <v>0</v>
      </c>
      <c r="H45" s="80">
        <f>(G45/E45)*100</f>
        <v>0</v>
      </c>
      <c r="I45" s="40">
        <v>346800</v>
      </c>
      <c r="J45" s="40">
        <v>346425</v>
      </c>
      <c r="K45" s="116">
        <f>(J45/I45)*100</f>
        <v>99.89186851211073</v>
      </c>
      <c r="L45" s="47">
        <f>SUM(L46)</f>
        <v>0</v>
      </c>
      <c r="M45" s="4"/>
    </row>
    <row r="46" spans="1:13" ht="12.75">
      <c r="A46" s="12">
        <v>750</v>
      </c>
      <c r="B46" s="12" t="s">
        <v>22</v>
      </c>
      <c r="C46" s="15">
        <v>83000</v>
      </c>
      <c r="D46" s="15">
        <v>83000</v>
      </c>
      <c r="E46" s="15">
        <v>83000</v>
      </c>
      <c r="F46" s="98">
        <f>(E46/C46)*100</f>
        <v>100</v>
      </c>
      <c r="G46" s="15">
        <v>83000</v>
      </c>
      <c r="H46" s="79">
        <f>(G46/D46)*100</f>
        <v>100</v>
      </c>
      <c r="I46" s="15">
        <v>83000</v>
      </c>
      <c r="J46" s="15">
        <v>82539</v>
      </c>
      <c r="K46" s="98">
        <f>(J46/I46)*100</f>
        <v>99.444578313253</v>
      </c>
      <c r="L46" s="48">
        <v>0</v>
      </c>
      <c r="M46" s="4"/>
    </row>
    <row r="47" spans="1:13" ht="12.75">
      <c r="A47" s="12"/>
      <c r="B47" s="13"/>
      <c r="C47" s="15"/>
      <c r="D47" s="15"/>
      <c r="E47" s="15"/>
      <c r="F47" s="79"/>
      <c r="G47" s="15"/>
      <c r="H47" s="79"/>
      <c r="I47" s="15"/>
      <c r="J47" s="15"/>
      <c r="K47" s="89"/>
      <c r="L47" s="48"/>
      <c r="M47" s="4"/>
    </row>
    <row r="48" spans="1:13" ht="12.75">
      <c r="A48" s="30"/>
      <c r="B48" s="31"/>
      <c r="C48" s="32"/>
      <c r="D48" s="32"/>
      <c r="E48" s="32"/>
      <c r="F48" s="81"/>
      <c r="G48" s="32"/>
      <c r="H48" s="81"/>
      <c r="I48" s="32"/>
      <c r="J48" s="32"/>
      <c r="K48" s="81"/>
      <c r="L48" s="32"/>
      <c r="M48" s="4"/>
    </row>
    <row r="49" spans="1:13" ht="13.5" thickBot="1">
      <c r="A49" s="8"/>
      <c r="B49" s="28"/>
      <c r="C49" s="29"/>
      <c r="D49" s="29"/>
      <c r="E49" s="29"/>
      <c r="F49" s="82"/>
      <c r="G49" s="29"/>
      <c r="H49" s="82"/>
      <c r="I49" s="29"/>
      <c r="J49" s="29"/>
      <c r="K49" s="82"/>
      <c r="L49" s="29"/>
      <c r="M49" s="4"/>
    </row>
    <row r="50" spans="1:13" ht="14.25" customHeight="1" thickBot="1" thickTop="1">
      <c r="A50" s="77"/>
      <c r="B50" s="77"/>
      <c r="C50" s="208" t="s">
        <v>46</v>
      </c>
      <c r="D50" s="188"/>
      <c r="E50" s="188"/>
      <c r="F50" s="188"/>
      <c r="G50" s="120"/>
      <c r="H50" s="119"/>
      <c r="I50" s="194" t="s">
        <v>34</v>
      </c>
      <c r="J50" s="194"/>
      <c r="K50" s="195"/>
      <c r="L50" s="29"/>
      <c r="M50" s="4"/>
    </row>
    <row r="51" spans="1:13" ht="40.5" customHeight="1" thickBot="1">
      <c r="A51" s="54" t="s">
        <v>1</v>
      </c>
      <c r="B51" s="54" t="s">
        <v>2</v>
      </c>
      <c r="C51" s="164" t="s">
        <v>51</v>
      </c>
      <c r="D51" s="166"/>
      <c r="E51" s="2" t="s">
        <v>52</v>
      </c>
      <c r="F51" s="2" t="s">
        <v>45</v>
      </c>
      <c r="G51" s="164" t="s">
        <v>51</v>
      </c>
      <c r="H51" s="165"/>
      <c r="I51" s="166"/>
      <c r="J51" s="2" t="s">
        <v>52</v>
      </c>
      <c r="K51" s="2" t="s">
        <v>45</v>
      </c>
      <c r="L51" s="29"/>
      <c r="M51" s="4"/>
    </row>
    <row r="52" spans="1:13" ht="13.5" thickBot="1">
      <c r="A52" s="3">
        <v>1</v>
      </c>
      <c r="B52" s="3">
        <v>2</v>
      </c>
      <c r="C52" s="196">
        <v>3</v>
      </c>
      <c r="D52" s="198"/>
      <c r="E52" s="3">
        <v>4</v>
      </c>
      <c r="F52" s="3">
        <v>5</v>
      </c>
      <c r="G52" s="196">
        <v>6</v>
      </c>
      <c r="H52" s="197"/>
      <c r="I52" s="198"/>
      <c r="J52" s="76">
        <v>7</v>
      </c>
      <c r="K52" s="20">
        <v>8</v>
      </c>
      <c r="L52" s="29"/>
      <c r="M52" s="4"/>
    </row>
    <row r="53" spans="1:13" ht="15.75" customHeight="1" thickBot="1">
      <c r="A53" s="58"/>
      <c r="B53" s="55" t="s">
        <v>62</v>
      </c>
      <c r="C53" s="199">
        <f>SUM(C55,C58,C61,C64,C74,C77,C80,C83)</f>
        <v>234831</v>
      </c>
      <c r="D53" s="201"/>
      <c r="E53" s="17">
        <f aca="true" t="shared" si="3" ref="E53:J53">SUM(E55,E58,E61,E64,E74,E77,E80,E83)</f>
        <v>236159</v>
      </c>
      <c r="F53" s="84">
        <f>(E53/C53)*100</f>
        <v>100.5655130711022</v>
      </c>
      <c r="G53" s="199">
        <f t="shared" si="3"/>
        <v>234831</v>
      </c>
      <c r="H53" s="200"/>
      <c r="I53" s="201"/>
      <c r="J53" s="17">
        <f t="shared" si="3"/>
        <v>236159</v>
      </c>
      <c r="K53" s="84">
        <f>(J53/G53)*100</f>
        <v>100.5655130711022</v>
      </c>
      <c r="L53" s="29"/>
      <c r="M53" s="4"/>
    </row>
    <row r="54" spans="1:13" ht="15" customHeight="1" thickBot="1" thickTop="1">
      <c r="A54" s="56"/>
      <c r="B54" s="59"/>
      <c r="C54" s="202"/>
      <c r="D54" s="204"/>
      <c r="E54" s="57"/>
      <c r="F54" s="85"/>
      <c r="G54" s="202"/>
      <c r="H54" s="203"/>
      <c r="I54" s="204"/>
      <c r="J54" s="57"/>
      <c r="K54" s="85"/>
      <c r="L54" s="33"/>
      <c r="M54" s="4"/>
    </row>
    <row r="55" spans="1:13" ht="15" customHeight="1" thickTop="1">
      <c r="A55" s="66">
        <v>600</v>
      </c>
      <c r="B55" s="105" t="s">
        <v>47</v>
      </c>
      <c r="C55" s="179">
        <f>SUM(C56)</f>
        <v>42054</v>
      </c>
      <c r="D55" s="181"/>
      <c r="E55" s="67">
        <f>SUM(E56)</f>
        <v>37838</v>
      </c>
      <c r="F55" s="86">
        <f>(E55/C55)*100</f>
        <v>89.97479431207495</v>
      </c>
      <c r="G55" s="179">
        <f>SUM(G56)</f>
        <v>42054</v>
      </c>
      <c r="H55" s="180"/>
      <c r="I55" s="181"/>
      <c r="J55" s="67">
        <f>SUM(J56)</f>
        <v>37838</v>
      </c>
      <c r="K55" s="86">
        <f>(J55/G55)*100</f>
        <v>89.97479431207495</v>
      </c>
      <c r="L55" s="29"/>
      <c r="M55" s="4"/>
    </row>
    <row r="56" spans="1:13" ht="15" customHeight="1">
      <c r="A56" s="108"/>
      <c r="B56" s="109" t="s">
        <v>48</v>
      </c>
      <c r="C56" s="139">
        <v>42054</v>
      </c>
      <c r="D56" s="141"/>
      <c r="E56" s="41">
        <v>37838</v>
      </c>
      <c r="F56" s="91">
        <f>(E56/C56)*100</f>
        <v>89.97479431207495</v>
      </c>
      <c r="G56" s="139">
        <v>42054</v>
      </c>
      <c r="H56" s="140"/>
      <c r="I56" s="141"/>
      <c r="J56" s="41">
        <v>37838</v>
      </c>
      <c r="K56" s="113">
        <f>(J56/G56)*100</f>
        <v>89.97479431207495</v>
      </c>
      <c r="L56" s="29"/>
      <c r="M56" s="4"/>
    </row>
    <row r="57" spans="1:13" ht="15" customHeight="1">
      <c r="A57" s="106"/>
      <c r="B57" s="107"/>
      <c r="C57" s="151"/>
      <c r="D57" s="153"/>
      <c r="E57" s="19"/>
      <c r="F57" s="88"/>
      <c r="G57" s="151"/>
      <c r="H57" s="152"/>
      <c r="I57" s="153"/>
      <c r="J57" s="19"/>
      <c r="K57" s="88"/>
      <c r="L57" s="29"/>
      <c r="M57" s="4"/>
    </row>
    <row r="58" spans="1:13" ht="15" customHeight="1">
      <c r="A58" s="66">
        <v>700</v>
      </c>
      <c r="B58" s="105" t="s">
        <v>20</v>
      </c>
      <c r="C58" s="179">
        <f>SUM(C59)</f>
        <v>0</v>
      </c>
      <c r="D58" s="181"/>
      <c r="E58" s="67">
        <f>SUM(E59)</f>
        <v>25000</v>
      </c>
      <c r="F58" s="86"/>
      <c r="G58" s="179">
        <f>SUM(G59)</f>
        <v>0</v>
      </c>
      <c r="H58" s="180"/>
      <c r="I58" s="181"/>
      <c r="J58" s="67">
        <f>SUM(J59)</f>
        <v>25000</v>
      </c>
      <c r="K58" s="124">
        <v>0</v>
      </c>
      <c r="L58" s="29"/>
      <c r="M58" s="4"/>
    </row>
    <row r="59" spans="1:13" ht="15" customHeight="1">
      <c r="A59" s="106"/>
      <c r="B59" s="111" t="s">
        <v>38</v>
      </c>
      <c r="C59" s="139">
        <v>0</v>
      </c>
      <c r="D59" s="141"/>
      <c r="E59" s="41">
        <v>25000</v>
      </c>
      <c r="F59" s="91"/>
      <c r="G59" s="139">
        <v>0</v>
      </c>
      <c r="H59" s="140"/>
      <c r="I59" s="141"/>
      <c r="J59" s="41">
        <v>25000</v>
      </c>
      <c r="K59" s="125">
        <v>0</v>
      </c>
      <c r="L59" s="29"/>
      <c r="M59" s="4"/>
    </row>
    <row r="60" spans="1:13" ht="15" customHeight="1">
      <c r="A60" s="106"/>
      <c r="B60" s="107"/>
      <c r="C60" s="151"/>
      <c r="D60" s="153"/>
      <c r="E60" s="19"/>
      <c r="F60" s="88"/>
      <c r="G60" s="151"/>
      <c r="H60" s="152"/>
      <c r="I60" s="153"/>
      <c r="J60" s="19"/>
      <c r="K60" s="88"/>
      <c r="L60" s="29"/>
      <c r="M60" s="4"/>
    </row>
    <row r="61" spans="1:13" ht="15" customHeight="1">
      <c r="A61" s="66">
        <v>750</v>
      </c>
      <c r="B61" s="105" t="s">
        <v>37</v>
      </c>
      <c r="C61" s="179">
        <f>SUM(C62)</f>
        <v>1900</v>
      </c>
      <c r="D61" s="181"/>
      <c r="E61" s="67">
        <f>SUM(E62)</f>
        <v>1900</v>
      </c>
      <c r="F61" s="86">
        <f>(E61/C61)*100</f>
        <v>100</v>
      </c>
      <c r="G61" s="179">
        <f>SUM(G62)</f>
        <v>1900</v>
      </c>
      <c r="H61" s="180"/>
      <c r="I61" s="181"/>
      <c r="J61" s="67">
        <f>SUM(J62)</f>
        <v>1900</v>
      </c>
      <c r="K61" s="86">
        <f>(J61/G61)*100</f>
        <v>100</v>
      </c>
      <c r="L61" s="29"/>
      <c r="M61" s="4"/>
    </row>
    <row r="62" spans="1:13" ht="15" customHeight="1">
      <c r="A62" s="106"/>
      <c r="B62" s="111" t="s">
        <v>38</v>
      </c>
      <c r="C62" s="139">
        <v>1900</v>
      </c>
      <c r="D62" s="141"/>
      <c r="E62" s="41">
        <v>1900</v>
      </c>
      <c r="F62" s="91">
        <f>(E62/C62)*100</f>
        <v>100</v>
      </c>
      <c r="G62" s="139">
        <v>1900</v>
      </c>
      <c r="H62" s="140"/>
      <c r="I62" s="141"/>
      <c r="J62" s="41">
        <v>1900</v>
      </c>
      <c r="K62" s="113">
        <f>(J62/G62)*100</f>
        <v>100</v>
      </c>
      <c r="L62" s="29"/>
      <c r="M62" s="4"/>
    </row>
    <row r="63" spans="1:13" ht="15" customHeight="1">
      <c r="A63" s="18"/>
      <c r="B63" s="28"/>
      <c r="C63" s="212"/>
      <c r="D63" s="213"/>
      <c r="E63" s="19"/>
      <c r="F63" s="88"/>
      <c r="G63" s="151"/>
      <c r="H63" s="152"/>
      <c r="I63" s="153"/>
      <c r="J63" s="19"/>
      <c r="K63" s="88"/>
      <c r="L63" s="29"/>
      <c r="M63" s="4"/>
    </row>
    <row r="64" spans="1:12" ht="12.75">
      <c r="A64" s="51">
        <v>801</v>
      </c>
      <c r="B64" s="60" t="s">
        <v>4</v>
      </c>
      <c r="C64" s="205">
        <f>SUM(C65:C72)</f>
        <v>86151</v>
      </c>
      <c r="D64" s="207"/>
      <c r="E64" s="63">
        <f>SUM(E65:E72)</f>
        <v>85664</v>
      </c>
      <c r="F64" s="86">
        <f>(E64/C64)*100</f>
        <v>99.43471346821279</v>
      </c>
      <c r="G64" s="205">
        <f>SUM(G65:G72)</f>
        <v>86151</v>
      </c>
      <c r="H64" s="206"/>
      <c r="I64" s="207"/>
      <c r="J64" s="63">
        <f>SUM(J65:J72)</f>
        <v>85664</v>
      </c>
      <c r="K64" s="86">
        <f aca="true" t="shared" si="4" ref="K64:K72">(J64/G64)*100</f>
        <v>99.43471346821279</v>
      </c>
      <c r="L64" s="27"/>
    </row>
    <row r="65" spans="1:11" ht="12.75">
      <c r="A65" s="61"/>
      <c r="B65" s="61" t="s">
        <v>23</v>
      </c>
      <c r="C65" s="151">
        <v>10376</v>
      </c>
      <c r="D65" s="153"/>
      <c r="E65" s="38">
        <v>10376</v>
      </c>
      <c r="F65" s="87">
        <f>(E65/C65)*100</f>
        <v>100</v>
      </c>
      <c r="G65" s="151">
        <v>10376</v>
      </c>
      <c r="H65" s="152"/>
      <c r="I65" s="153"/>
      <c r="J65" s="38">
        <v>10376</v>
      </c>
      <c r="K65" s="114">
        <f t="shared" si="4"/>
        <v>100</v>
      </c>
    </row>
    <row r="66" spans="1:11" ht="12.75">
      <c r="A66" s="18"/>
      <c r="B66" s="18" t="s">
        <v>24</v>
      </c>
      <c r="C66" s="154">
        <v>9263</v>
      </c>
      <c r="D66" s="156"/>
      <c r="E66" s="19">
        <v>9263</v>
      </c>
      <c r="F66" s="88">
        <f>(E66/C66)*100</f>
        <v>100</v>
      </c>
      <c r="G66" s="154">
        <v>9263</v>
      </c>
      <c r="H66" s="155"/>
      <c r="I66" s="156"/>
      <c r="J66" s="19">
        <v>9263</v>
      </c>
      <c r="K66" s="115">
        <f t="shared" si="4"/>
        <v>100</v>
      </c>
    </row>
    <row r="67" spans="1:11" ht="12.75">
      <c r="A67" s="18"/>
      <c r="B67" s="18" t="s">
        <v>25</v>
      </c>
      <c r="C67" s="154">
        <v>3015</v>
      </c>
      <c r="D67" s="156"/>
      <c r="E67" s="19">
        <v>2529</v>
      </c>
      <c r="F67" s="88">
        <f aca="true" t="shared" si="5" ref="F67:F72">(E67/C67)*100</f>
        <v>83.88059701492537</v>
      </c>
      <c r="G67" s="154">
        <v>3015</v>
      </c>
      <c r="H67" s="155"/>
      <c r="I67" s="156"/>
      <c r="J67" s="19">
        <v>2529</v>
      </c>
      <c r="K67" s="115">
        <f t="shared" si="4"/>
        <v>83.88059701492537</v>
      </c>
    </row>
    <row r="68" spans="1:11" ht="12.75">
      <c r="A68" s="18"/>
      <c r="B68" s="18" t="s">
        <v>43</v>
      </c>
      <c r="C68" s="154">
        <v>41233</v>
      </c>
      <c r="D68" s="156"/>
      <c r="E68" s="19">
        <v>41233</v>
      </c>
      <c r="F68" s="88">
        <f t="shared" si="5"/>
        <v>100</v>
      </c>
      <c r="G68" s="154">
        <v>41233</v>
      </c>
      <c r="H68" s="155"/>
      <c r="I68" s="156"/>
      <c r="J68" s="19">
        <v>41233</v>
      </c>
      <c r="K68" s="115">
        <f t="shared" si="4"/>
        <v>100</v>
      </c>
    </row>
    <row r="69" spans="1:11" ht="12.75">
      <c r="A69" s="18"/>
      <c r="B69" s="18" t="s">
        <v>53</v>
      </c>
      <c r="C69" s="154">
        <v>2664</v>
      </c>
      <c r="D69" s="156"/>
      <c r="E69" s="19">
        <v>2664</v>
      </c>
      <c r="F69" s="88">
        <f t="shared" si="5"/>
        <v>100</v>
      </c>
      <c r="G69" s="154">
        <v>2664</v>
      </c>
      <c r="H69" s="155"/>
      <c r="I69" s="156"/>
      <c r="J69" s="19">
        <v>2664</v>
      </c>
      <c r="K69" s="115">
        <f t="shared" si="4"/>
        <v>100</v>
      </c>
    </row>
    <row r="70" spans="1:11" ht="12.75">
      <c r="A70" s="18"/>
      <c r="B70" s="18" t="s">
        <v>26</v>
      </c>
      <c r="C70" s="154">
        <v>8360</v>
      </c>
      <c r="D70" s="156"/>
      <c r="E70" s="19">
        <v>8360</v>
      </c>
      <c r="F70" s="88">
        <f t="shared" si="5"/>
        <v>100</v>
      </c>
      <c r="G70" s="154">
        <v>8360</v>
      </c>
      <c r="H70" s="155"/>
      <c r="I70" s="156"/>
      <c r="J70" s="19">
        <v>8360</v>
      </c>
      <c r="K70" s="115">
        <f t="shared" si="4"/>
        <v>100</v>
      </c>
    </row>
    <row r="71" spans="1:11" ht="12.75">
      <c r="A71" s="18"/>
      <c r="B71" s="18" t="s">
        <v>27</v>
      </c>
      <c r="C71" s="154">
        <v>8323</v>
      </c>
      <c r="D71" s="156"/>
      <c r="E71" s="19">
        <v>8322</v>
      </c>
      <c r="F71" s="88">
        <f t="shared" si="5"/>
        <v>99.9879851015259</v>
      </c>
      <c r="G71" s="154">
        <v>8323</v>
      </c>
      <c r="H71" s="155"/>
      <c r="I71" s="156"/>
      <c r="J71" s="19">
        <v>8322</v>
      </c>
      <c r="K71" s="115">
        <f t="shared" si="4"/>
        <v>99.9879851015259</v>
      </c>
    </row>
    <row r="72" spans="1:11" ht="12.75">
      <c r="A72" s="62"/>
      <c r="B72" s="62" t="s">
        <v>44</v>
      </c>
      <c r="C72" s="157">
        <v>2917</v>
      </c>
      <c r="D72" s="159"/>
      <c r="E72" s="23">
        <v>2917</v>
      </c>
      <c r="F72" s="88">
        <f t="shared" si="5"/>
        <v>100</v>
      </c>
      <c r="G72" s="157">
        <v>2917</v>
      </c>
      <c r="H72" s="158"/>
      <c r="I72" s="159"/>
      <c r="J72" s="23">
        <v>2917</v>
      </c>
      <c r="K72" s="115">
        <f t="shared" si="4"/>
        <v>100</v>
      </c>
    </row>
    <row r="73" spans="1:11" ht="12.75">
      <c r="A73" s="61"/>
      <c r="B73" s="61"/>
      <c r="C73" s="151"/>
      <c r="D73" s="153"/>
      <c r="E73" s="38"/>
      <c r="F73" s="87"/>
      <c r="G73" s="151"/>
      <c r="H73" s="152"/>
      <c r="I73" s="153"/>
      <c r="J73" s="38"/>
      <c r="K73" s="87"/>
    </row>
    <row r="74" spans="1:11" ht="12.75">
      <c r="A74" s="51">
        <v>852</v>
      </c>
      <c r="B74" s="51" t="s">
        <v>28</v>
      </c>
      <c r="C74" s="145">
        <f>SUM(C75)</f>
        <v>57403</v>
      </c>
      <c r="D74" s="147"/>
      <c r="E74" s="26">
        <f>SUM(E75)</f>
        <v>43809</v>
      </c>
      <c r="F74" s="86">
        <f>(E74/C74)*100</f>
        <v>76.31831088967476</v>
      </c>
      <c r="G74" s="145">
        <f>SUM(G75)</f>
        <v>57403</v>
      </c>
      <c r="H74" s="146"/>
      <c r="I74" s="147"/>
      <c r="J74" s="26">
        <f>SUM(J75)</f>
        <v>43809</v>
      </c>
      <c r="K74" s="86">
        <f>(J74/G74)*100</f>
        <v>76.31831088967476</v>
      </c>
    </row>
    <row r="75" spans="1:11" ht="12.75">
      <c r="A75" s="64"/>
      <c r="B75" s="64" t="s">
        <v>29</v>
      </c>
      <c r="C75" s="139">
        <v>57403</v>
      </c>
      <c r="D75" s="141"/>
      <c r="E75" s="41">
        <v>43809</v>
      </c>
      <c r="F75" s="87">
        <f>(E75/C75)*100</f>
        <v>76.31831088967476</v>
      </c>
      <c r="G75" s="139">
        <v>57403</v>
      </c>
      <c r="H75" s="140"/>
      <c r="I75" s="141"/>
      <c r="J75" s="41">
        <v>43809</v>
      </c>
      <c r="K75" s="114">
        <f>(J75/G75)*100</f>
        <v>76.31831088967476</v>
      </c>
    </row>
    <row r="76" spans="1:11" ht="12.75">
      <c r="A76" s="61"/>
      <c r="B76" s="61"/>
      <c r="C76" s="151"/>
      <c r="D76" s="153"/>
      <c r="E76" s="38"/>
      <c r="F76" s="87"/>
      <c r="G76" s="151"/>
      <c r="H76" s="152"/>
      <c r="I76" s="153"/>
      <c r="J76" s="38"/>
      <c r="K76" s="87"/>
    </row>
    <row r="77" spans="1:11" ht="25.5">
      <c r="A77" s="51">
        <v>853</v>
      </c>
      <c r="B77" s="65" t="s">
        <v>30</v>
      </c>
      <c r="C77" s="145">
        <f>SUM(C78)</f>
        <v>24800</v>
      </c>
      <c r="D77" s="147"/>
      <c r="E77" s="26">
        <f>SUM(E78)</f>
        <v>18564</v>
      </c>
      <c r="F77" s="104">
        <f>(E77/C77)*100</f>
        <v>74.85483870967742</v>
      </c>
      <c r="G77" s="145">
        <f>SUM(G78)</f>
        <v>24800</v>
      </c>
      <c r="H77" s="146"/>
      <c r="I77" s="147"/>
      <c r="J77" s="26">
        <f>SUM(J78)</f>
        <v>18564</v>
      </c>
      <c r="K77" s="104">
        <f>(J77/G77)*100</f>
        <v>74.85483870967742</v>
      </c>
    </row>
    <row r="78" spans="1:11" ht="12.75">
      <c r="A78" s="64"/>
      <c r="B78" s="64" t="s">
        <v>31</v>
      </c>
      <c r="C78" s="139">
        <v>24800</v>
      </c>
      <c r="D78" s="141"/>
      <c r="E78" s="41">
        <v>18564</v>
      </c>
      <c r="F78" s="87">
        <f>(E78/C78)*100</f>
        <v>74.85483870967742</v>
      </c>
      <c r="G78" s="139">
        <v>24800</v>
      </c>
      <c r="H78" s="140"/>
      <c r="I78" s="141"/>
      <c r="J78" s="41">
        <v>18564</v>
      </c>
      <c r="K78" s="114">
        <f>(J78/G78)*100</f>
        <v>74.85483870967742</v>
      </c>
    </row>
    <row r="79" spans="1:11" ht="12.75">
      <c r="A79" s="61"/>
      <c r="B79" s="61"/>
      <c r="C79" s="151"/>
      <c r="D79" s="153"/>
      <c r="E79" s="38"/>
      <c r="F79" s="87"/>
      <c r="G79" s="151"/>
      <c r="H79" s="152"/>
      <c r="I79" s="153"/>
      <c r="J79" s="38"/>
      <c r="K79" s="87"/>
    </row>
    <row r="80" spans="1:11" ht="12.75">
      <c r="A80" s="51">
        <v>854</v>
      </c>
      <c r="B80" s="51" t="s">
        <v>32</v>
      </c>
      <c r="C80" s="145">
        <f>SUM(C81)</f>
        <v>22523</v>
      </c>
      <c r="D80" s="147"/>
      <c r="E80" s="26">
        <f>SUM(E81)</f>
        <v>22523</v>
      </c>
      <c r="F80" s="104">
        <f>(E80/C80)*100</f>
        <v>100</v>
      </c>
      <c r="G80" s="145">
        <f>SUM(G81)</f>
        <v>22523</v>
      </c>
      <c r="H80" s="146"/>
      <c r="I80" s="147"/>
      <c r="J80" s="26">
        <f>SUM(J81)</f>
        <v>22523</v>
      </c>
      <c r="K80" s="104">
        <f>(J80/G80)*100</f>
        <v>100</v>
      </c>
    </row>
    <row r="81" spans="1:11" ht="12.75">
      <c r="A81" s="64"/>
      <c r="B81" s="64" t="s">
        <v>33</v>
      </c>
      <c r="C81" s="139">
        <v>22523</v>
      </c>
      <c r="D81" s="141"/>
      <c r="E81" s="41">
        <v>22523</v>
      </c>
      <c r="F81" s="91">
        <f>(E81/C81)*100</f>
        <v>100</v>
      </c>
      <c r="G81" s="139">
        <v>22523</v>
      </c>
      <c r="H81" s="140"/>
      <c r="I81" s="141"/>
      <c r="J81" s="41">
        <v>22523</v>
      </c>
      <c r="K81" s="114">
        <f>(J81/G81)*100</f>
        <v>100</v>
      </c>
    </row>
    <row r="82" spans="1:11" ht="12.75">
      <c r="A82" s="62"/>
      <c r="B82" s="62"/>
      <c r="C82" s="192"/>
      <c r="D82" s="193"/>
      <c r="E82" s="23"/>
      <c r="F82" s="89"/>
      <c r="G82" s="139"/>
      <c r="H82" s="140"/>
      <c r="I82" s="141"/>
      <c r="J82" s="23"/>
      <c r="K82" s="117"/>
    </row>
    <row r="83" spans="1:11" ht="25.5">
      <c r="A83" s="66">
        <v>900</v>
      </c>
      <c r="B83" s="70" t="s">
        <v>40</v>
      </c>
      <c r="C83" s="190">
        <f>SUM(C84)</f>
        <v>0</v>
      </c>
      <c r="D83" s="191"/>
      <c r="E83" s="67">
        <f>SUM(E84)</f>
        <v>861</v>
      </c>
      <c r="F83" s="104"/>
      <c r="G83" s="182">
        <f>SUM(G84)</f>
        <v>0</v>
      </c>
      <c r="H83" s="183"/>
      <c r="I83" s="184"/>
      <c r="J83" s="67">
        <f>SUM(J84)</f>
        <v>861</v>
      </c>
      <c r="K83" s="126">
        <v>0</v>
      </c>
    </row>
    <row r="84" spans="1:11" ht="25.5">
      <c r="A84" s="64"/>
      <c r="B84" s="71" t="s">
        <v>41</v>
      </c>
      <c r="C84" s="192">
        <v>0</v>
      </c>
      <c r="D84" s="193"/>
      <c r="E84" s="23">
        <v>861</v>
      </c>
      <c r="F84" s="91"/>
      <c r="G84" s="139">
        <v>0</v>
      </c>
      <c r="H84" s="140"/>
      <c r="I84" s="141"/>
      <c r="J84" s="23">
        <v>861</v>
      </c>
      <c r="K84" s="127">
        <v>0</v>
      </c>
    </row>
    <row r="85" spans="6:11" ht="13.5" thickBot="1">
      <c r="F85" s="92"/>
      <c r="H85" s="92"/>
      <c r="K85" s="92"/>
    </row>
    <row r="86" spans="1:11" ht="14.25" thickBot="1" thickTop="1">
      <c r="A86" s="129"/>
      <c r="B86" s="130"/>
      <c r="C86" s="187" t="s">
        <v>49</v>
      </c>
      <c r="D86" s="188"/>
      <c r="E86" s="188"/>
      <c r="F86" s="189"/>
      <c r="G86" s="120"/>
      <c r="H86" s="119"/>
      <c r="I86" s="194" t="s">
        <v>34</v>
      </c>
      <c r="J86" s="194"/>
      <c r="K86" s="195"/>
    </row>
    <row r="87" spans="1:11" ht="42" customHeight="1" thickBot="1">
      <c r="A87" s="112" t="s">
        <v>1</v>
      </c>
      <c r="B87" s="54" t="s">
        <v>2</v>
      </c>
      <c r="C87" s="185" t="s">
        <v>51</v>
      </c>
      <c r="D87" s="186"/>
      <c r="E87" s="112" t="s">
        <v>52</v>
      </c>
      <c r="F87" s="112" t="s">
        <v>45</v>
      </c>
      <c r="G87" s="164" t="s">
        <v>51</v>
      </c>
      <c r="H87" s="165"/>
      <c r="I87" s="166"/>
      <c r="J87" s="2" t="s">
        <v>54</v>
      </c>
      <c r="K87" s="2" t="s">
        <v>45</v>
      </c>
    </row>
    <row r="88" spans="1:11" ht="13.5" thickBot="1">
      <c r="A88" s="118">
        <v>1</v>
      </c>
      <c r="B88" s="118">
        <v>2</v>
      </c>
      <c r="C88" s="173">
        <v>3</v>
      </c>
      <c r="D88" s="175"/>
      <c r="E88" s="118">
        <v>4</v>
      </c>
      <c r="F88" s="118">
        <v>5</v>
      </c>
      <c r="G88" s="173">
        <v>6</v>
      </c>
      <c r="H88" s="174"/>
      <c r="I88" s="175"/>
      <c r="J88" s="118">
        <v>7</v>
      </c>
      <c r="K88" s="118">
        <v>8</v>
      </c>
    </row>
    <row r="89" spans="1:11" ht="12.75">
      <c r="A89" s="16"/>
      <c r="B89" s="16"/>
      <c r="C89" s="210"/>
      <c r="D89" s="211"/>
      <c r="E89" s="16"/>
      <c r="F89" s="83"/>
      <c r="G89" s="170"/>
      <c r="H89" s="171"/>
      <c r="I89" s="172"/>
      <c r="J89" s="16"/>
      <c r="K89" s="83"/>
    </row>
    <row r="90" spans="1:11" ht="40.5" customHeight="1" thickBot="1">
      <c r="A90" s="58"/>
      <c r="B90" s="138" t="s">
        <v>63</v>
      </c>
      <c r="C90" s="167">
        <f>SUM(C92,C95,C99,C109,C112,C115,C118)</f>
        <v>586643</v>
      </c>
      <c r="D90" s="169"/>
      <c r="E90" s="17">
        <f>SUM(E92,E95,E99,E109,E112,E115,E118)</f>
        <v>558844</v>
      </c>
      <c r="F90" s="104">
        <f>(E90/C90)*100</f>
        <v>95.26134292917499</v>
      </c>
      <c r="G90" s="167">
        <f>SUM(G92,G95,G99,G109,G112,G115,G118)</f>
        <v>586643</v>
      </c>
      <c r="H90" s="168"/>
      <c r="I90" s="169"/>
      <c r="J90" s="17">
        <f>SUM(J92,J95,J99,J109,J112,J115,J118)</f>
        <v>444937</v>
      </c>
      <c r="K90" s="84">
        <f>(J90/G90)*100</f>
        <v>75.84459373076982</v>
      </c>
    </row>
    <row r="91" spans="1:11" ht="13.5" thickTop="1">
      <c r="A91" s="68"/>
      <c r="B91" s="68"/>
      <c r="C91" s="176"/>
      <c r="D91" s="178"/>
      <c r="E91" s="69"/>
      <c r="F91" s="93"/>
      <c r="G91" s="176"/>
      <c r="H91" s="177"/>
      <c r="I91" s="178"/>
      <c r="J91" s="69"/>
      <c r="K91" s="93"/>
    </row>
    <row r="92" spans="1:11" ht="12.75">
      <c r="A92" s="66">
        <v>700</v>
      </c>
      <c r="B92" s="66" t="s">
        <v>20</v>
      </c>
      <c r="C92" s="179">
        <f>SUM(C93)</f>
        <v>25000</v>
      </c>
      <c r="D92" s="181"/>
      <c r="E92" s="67">
        <f>SUM(E93)</f>
        <v>25000</v>
      </c>
      <c r="F92" s="104">
        <f>(E92/C92)*100</f>
        <v>100</v>
      </c>
      <c r="G92" s="179">
        <f>SUM(G93)</f>
        <v>25000</v>
      </c>
      <c r="H92" s="180"/>
      <c r="I92" s="181"/>
      <c r="J92" s="67">
        <f>SUM(J93)</f>
        <v>0</v>
      </c>
      <c r="K92" s="104">
        <f>(J92/G92)*100</f>
        <v>0</v>
      </c>
    </row>
    <row r="93" spans="1:11" ht="12.75">
      <c r="A93" s="64"/>
      <c r="B93" s="64" t="s">
        <v>38</v>
      </c>
      <c r="C93" s="148">
        <v>25000</v>
      </c>
      <c r="D93" s="150"/>
      <c r="E93" s="121">
        <v>25000</v>
      </c>
      <c r="F93" s="101">
        <f>(E93/C93)*100</f>
        <v>100</v>
      </c>
      <c r="G93" s="148">
        <v>25000</v>
      </c>
      <c r="H93" s="149"/>
      <c r="I93" s="150"/>
      <c r="J93" s="121">
        <v>0</v>
      </c>
      <c r="K93" s="117">
        <f>(J93/G93)*100</f>
        <v>0</v>
      </c>
    </row>
    <row r="94" spans="1:11" ht="12.75">
      <c r="A94" s="18"/>
      <c r="B94" s="18"/>
      <c r="C94" s="151"/>
      <c r="D94" s="153"/>
      <c r="E94" s="19"/>
      <c r="F94" s="88"/>
      <c r="G94" s="151"/>
      <c r="H94" s="152"/>
      <c r="I94" s="153"/>
      <c r="J94" s="19"/>
      <c r="K94" s="88"/>
    </row>
    <row r="95" spans="1:11" ht="12.75">
      <c r="A95" s="66">
        <v>750</v>
      </c>
      <c r="B95" s="66" t="s">
        <v>37</v>
      </c>
      <c r="C95" s="179">
        <f>SUM(C96:C97)</f>
        <v>26900</v>
      </c>
      <c r="D95" s="181"/>
      <c r="E95" s="67">
        <f>SUM(E96:E97)</f>
        <v>14757</v>
      </c>
      <c r="F95" s="104">
        <f>(E95/C95)*100</f>
        <v>54.858736059479554</v>
      </c>
      <c r="G95" s="179">
        <f>SUM(G96:G97)</f>
        <v>26900</v>
      </c>
      <c r="H95" s="180"/>
      <c r="I95" s="181"/>
      <c r="J95" s="67">
        <f>SUM(J96:J97)</f>
        <v>10078</v>
      </c>
      <c r="K95" s="104">
        <f>(J95/G95)*100</f>
        <v>37.46468401486989</v>
      </c>
    </row>
    <row r="96" spans="1:11" ht="12.75">
      <c r="A96" s="61"/>
      <c r="B96" s="61" t="s">
        <v>39</v>
      </c>
      <c r="C96" s="160">
        <v>25000</v>
      </c>
      <c r="D96" s="136"/>
      <c r="E96" s="122">
        <v>12857</v>
      </c>
      <c r="F96" s="102">
        <f>(E96/C96)*100</f>
        <v>51.428</v>
      </c>
      <c r="G96" s="160">
        <v>25000</v>
      </c>
      <c r="H96" s="161"/>
      <c r="I96" s="136"/>
      <c r="J96" s="122">
        <v>8179</v>
      </c>
      <c r="K96" s="114">
        <f>(J96/G96)*100</f>
        <v>32.716</v>
      </c>
    </row>
    <row r="97" spans="1:11" ht="12.75">
      <c r="A97" s="62"/>
      <c r="B97" s="62" t="s">
        <v>38</v>
      </c>
      <c r="C97" s="137">
        <v>1900</v>
      </c>
      <c r="D97" s="163"/>
      <c r="E97" s="123">
        <v>1900</v>
      </c>
      <c r="F97" s="110">
        <f>(E97/C97)*100</f>
        <v>100</v>
      </c>
      <c r="G97" s="137">
        <v>1900</v>
      </c>
      <c r="H97" s="162"/>
      <c r="I97" s="163"/>
      <c r="J97" s="123">
        <v>1899</v>
      </c>
      <c r="K97" s="113">
        <f>(J97/G97)*100</f>
        <v>99.94736842105263</v>
      </c>
    </row>
    <row r="98" spans="1:11" ht="12.75">
      <c r="A98" s="18"/>
      <c r="B98" s="18"/>
      <c r="C98" s="151"/>
      <c r="D98" s="153"/>
      <c r="E98" s="19"/>
      <c r="F98" s="88"/>
      <c r="G98" s="151"/>
      <c r="H98" s="152"/>
      <c r="I98" s="153"/>
      <c r="J98" s="19"/>
      <c r="K98" s="88"/>
    </row>
    <row r="99" spans="1:11" ht="12.75">
      <c r="A99" s="51">
        <v>801</v>
      </c>
      <c r="B99" s="51" t="s">
        <v>4</v>
      </c>
      <c r="C99" s="145">
        <f>SUM(C100:C107)</f>
        <v>172274</v>
      </c>
      <c r="D99" s="147"/>
      <c r="E99" s="26">
        <f>SUM(E100:E107)</f>
        <v>177497</v>
      </c>
      <c r="F99" s="104">
        <f>(E99/C99)*100</f>
        <v>103.03179818196593</v>
      </c>
      <c r="G99" s="145">
        <f>SUM(G100:G107)</f>
        <v>172274</v>
      </c>
      <c r="H99" s="146"/>
      <c r="I99" s="147"/>
      <c r="J99" s="26">
        <f>SUM(J100:J107)</f>
        <v>107798</v>
      </c>
      <c r="K99" s="104">
        <f aca="true" t="shared" si="6" ref="K99:K107">(J99/G99)*100</f>
        <v>62.57357465432973</v>
      </c>
    </row>
    <row r="100" spans="1:11" ht="12.75">
      <c r="A100" s="18"/>
      <c r="B100" s="18" t="s">
        <v>23</v>
      </c>
      <c r="C100" s="151">
        <v>26895</v>
      </c>
      <c r="D100" s="153"/>
      <c r="E100" s="19">
        <v>26894</v>
      </c>
      <c r="F100" s="87">
        <f>(E100/C100)*100</f>
        <v>99.99628183677264</v>
      </c>
      <c r="G100" s="151">
        <v>26895</v>
      </c>
      <c r="H100" s="152"/>
      <c r="I100" s="153"/>
      <c r="J100" s="19">
        <v>21854</v>
      </c>
      <c r="K100" s="114">
        <f t="shared" si="6"/>
        <v>81.2567391708496</v>
      </c>
    </row>
    <row r="101" spans="1:11" ht="12.75">
      <c r="A101" s="18"/>
      <c r="B101" s="18" t="s">
        <v>24</v>
      </c>
      <c r="C101" s="154">
        <v>15347</v>
      </c>
      <c r="D101" s="156"/>
      <c r="E101" s="19">
        <v>19369</v>
      </c>
      <c r="F101" s="88">
        <f>(E101/C101)*100</f>
        <v>126.2070763015573</v>
      </c>
      <c r="G101" s="154">
        <v>15347</v>
      </c>
      <c r="H101" s="155"/>
      <c r="I101" s="156"/>
      <c r="J101" s="19">
        <v>13683</v>
      </c>
      <c r="K101" s="115">
        <f t="shared" si="6"/>
        <v>89.15749006320453</v>
      </c>
    </row>
    <row r="102" spans="1:11" ht="12.75">
      <c r="A102" s="18"/>
      <c r="B102" s="18" t="s">
        <v>25</v>
      </c>
      <c r="C102" s="154">
        <v>9894</v>
      </c>
      <c r="D102" s="156"/>
      <c r="E102" s="19">
        <v>10044</v>
      </c>
      <c r="F102" s="88">
        <f aca="true" t="shared" si="7" ref="F102:F107">(E102/C102)*100</f>
        <v>101.51607034566403</v>
      </c>
      <c r="G102" s="154">
        <v>9894</v>
      </c>
      <c r="H102" s="155"/>
      <c r="I102" s="156"/>
      <c r="J102" s="19">
        <v>9234</v>
      </c>
      <c r="K102" s="115">
        <f t="shared" si="6"/>
        <v>93.32929047907822</v>
      </c>
    </row>
    <row r="103" spans="1:11" ht="12.75">
      <c r="A103" s="18"/>
      <c r="B103" s="18" t="s">
        <v>43</v>
      </c>
      <c r="C103" s="154">
        <v>67580</v>
      </c>
      <c r="D103" s="156"/>
      <c r="E103" s="19">
        <v>67580</v>
      </c>
      <c r="F103" s="88">
        <f t="shared" si="7"/>
        <v>100</v>
      </c>
      <c r="G103" s="154">
        <v>67580</v>
      </c>
      <c r="H103" s="155"/>
      <c r="I103" s="156"/>
      <c r="J103" s="19">
        <v>35478</v>
      </c>
      <c r="K103" s="115">
        <f t="shared" si="6"/>
        <v>52.49778040840485</v>
      </c>
    </row>
    <row r="104" spans="1:11" ht="12.75">
      <c r="A104" s="18"/>
      <c r="B104" s="18" t="s">
        <v>53</v>
      </c>
      <c r="C104" s="154">
        <v>4486</v>
      </c>
      <c r="D104" s="156"/>
      <c r="E104" s="19">
        <v>5563</v>
      </c>
      <c r="F104" s="88">
        <f t="shared" si="7"/>
        <v>124.00802496656264</v>
      </c>
      <c r="G104" s="154">
        <v>4486</v>
      </c>
      <c r="H104" s="155"/>
      <c r="I104" s="156"/>
      <c r="J104" s="19">
        <v>2677</v>
      </c>
      <c r="K104" s="115">
        <f t="shared" si="6"/>
        <v>59.6745430227374</v>
      </c>
    </row>
    <row r="105" spans="1:11" ht="12.75">
      <c r="A105" s="18"/>
      <c r="B105" s="18" t="s">
        <v>26</v>
      </c>
      <c r="C105" s="154">
        <v>18206</v>
      </c>
      <c r="D105" s="156"/>
      <c r="E105" s="19">
        <v>18206</v>
      </c>
      <c r="F105" s="88">
        <f t="shared" si="7"/>
        <v>100</v>
      </c>
      <c r="G105" s="154">
        <v>18206</v>
      </c>
      <c r="H105" s="155"/>
      <c r="I105" s="156"/>
      <c r="J105" s="19">
        <v>18058</v>
      </c>
      <c r="K105" s="115">
        <f t="shared" si="6"/>
        <v>99.1870811820279</v>
      </c>
    </row>
    <row r="106" spans="1:11" ht="12.75">
      <c r="A106" s="18"/>
      <c r="B106" s="18" t="s">
        <v>27</v>
      </c>
      <c r="C106" s="154">
        <v>25600</v>
      </c>
      <c r="D106" s="156"/>
      <c r="E106" s="19">
        <v>25575</v>
      </c>
      <c r="F106" s="88">
        <f t="shared" si="7"/>
        <v>99.90234375</v>
      </c>
      <c r="G106" s="154">
        <v>25600</v>
      </c>
      <c r="H106" s="155"/>
      <c r="I106" s="156"/>
      <c r="J106" s="19">
        <v>3953</v>
      </c>
      <c r="K106" s="115">
        <f t="shared" si="6"/>
        <v>15.44140625</v>
      </c>
    </row>
    <row r="107" spans="1:11" ht="12.75">
      <c r="A107" s="62"/>
      <c r="B107" s="62" t="s">
        <v>44</v>
      </c>
      <c r="C107" s="157">
        <v>4266</v>
      </c>
      <c r="D107" s="159"/>
      <c r="E107" s="23">
        <v>4266</v>
      </c>
      <c r="F107" s="89">
        <f t="shared" si="7"/>
        <v>100</v>
      </c>
      <c r="G107" s="157">
        <v>4266</v>
      </c>
      <c r="H107" s="158"/>
      <c r="I107" s="159"/>
      <c r="J107" s="23">
        <v>2861</v>
      </c>
      <c r="K107" s="113">
        <f t="shared" si="6"/>
        <v>67.06516643225504</v>
      </c>
    </row>
    <row r="108" spans="1:11" ht="12.75">
      <c r="A108" s="18"/>
      <c r="B108" s="18"/>
      <c r="C108" s="151"/>
      <c r="D108" s="153"/>
      <c r="E108" s="19"/>
      <c r="F108" s="88"/>
      <c r="G108" s="151"/>
      <c r="H108" s="152"/>
      <c r="I108" s="153"/>
      <c r="J108" s="19"/>
      <c r="K108" s="88"/>
    </row>
    <row r="109" spans="1:11" ht="12.75">
      <c r="A109" s="51">
        <v>852</v>
      </c>
      <c r="B109" s="51" t="s">
        <v>28</v>
      </c>
      <c r="C109" s="145">
        <f>SUM(C110)</f>
        <v>202669</v>
      </c>
      <c r="D109" s="147"/>
      <c r="E109" s="26">
        <f>SUM(E110)</f>
        <v>198038</v>
      </c>
      <c r="F109" s="104">
        <f>(E109/C109)*100</f>
        <v>97.71499341290479</v>
      </c>
      <c r="G109" s="145">
        <f>SUM(G110)</f>
        <v>202669</v>
      </c>
      <c r="H109" s="146"/>
      <c r="I109" s="147"/>
      <c r="J109" s="26">
        <f>SUM(J110)</f>
        <v>194889</v>
      </c>
      <c r="K109" s="104">
        <f>(J109/G109)*100</f>
        <v>96.1612284069098</v>
      </c>
    </row>
    <row r="110" spans="1:11" ht="12.75">
      <c r="A110" s="64"/>
      <c r="B110" s="64" t="s">
        <v>29</v>
      </c>
      <c r="C110" s="139">
        <v>202669</v>
      </c>
      <c r="D110" s="141"/>
      <c r="E110" s="41">
        <v>198038</v>
      </c>
      <c r="F110" s="91">
        <f>(E110/C110)*100</f>
        <v>97.71499341290479</v>
      </c>
      <c r="G110" s="139">
        <v>202669</v>
      </c>
      <c r="H110" s="140"/>
      <c r="I110" s="141"/>
      <c r="J110" s="41">
        <v>194889</v>
      </c>
      <c r="K110" s="117">
        <f>(J110/G110)*100</f>
        <v>96.1612284069098</v>
      </c>
    </row>
    <row r="111" spans="1:11" ht="12.75">
      <c r="A111" s="18"/>
      <c r="B111" s="18"/>
      <c r="C111" s="151"/>
      <c r="D111" s="153"/>
      <c r="E111" s="19"/>
      <c r="F111" s="88"/>
      <c r="G111" s="151"/>
      <c r="H111" s="152"/>
      <c r="I111" s="153"/>
      <c r="J111" s="19"/>
      <c r="K111" s="88"/>
    </row>
    <row r="112" spans="1:11" ht="25.5">
      <c r="A112" s="51">
        <v>853</v>
      </c>
      <c r="B112" s="65" t="s">
        <v>30</v>
      </c>
      <c r="C112" s="145">
        <f>SUM(C113)</f>
        <v>139320</v>
      </c>
      <c r="D112" s="147"/>
      <c r="E112" s="26">
        <f>SUM(E113)</f>
        <v>123073</v>
      </c>
      <c r="F112" s="104">
        <f>(E112/C112)*100</f>
        <v>88.33835773758254</v>
      </c>
      <c r="G112" s="145">
        <f>SUM(G113)</f>
        <v>139320</v>
      </c>
      <c r="H112" s="146"/>
      <c r="I112" s="147"/>
      <c r="J112" s="26">
        <f>SUM(J113)</f>
        <v>111964</v>
      </c>
      <c r="K112" s="104">
        <f>(J112/G112)*100</f>
        <v>80.36462819408557</v>
      </c>
    </row>
    <row r="113" spans="1:11" ht="12.75">
      <c r="A113" s="64"/>
      <c r="B113" s="64" t="s">
        <v>31</v>
      </c>
      <c r="C113" s="139">
        <v>139320</v>
      </c>
      <c r="D113" s="141"/>
      <c r="E113" s="41">
        <v>123073</v>
      </c>
      <c r="F113" s="91">
        <f>(E113/C113)*100</f>
        <v>88.33835773758254</v>
      </c>
      <c r="G113" s="139">
        <v>139320</v>
      </c>
      <c r="H113" s="140"/>
      <c r="I113" s="141"/>
      <c r="J113" s="41">
        <v>111964</v>
      </c>
      <c r="K113" s="117">
        <f>(J113/G113)*100</f>
        <v>80.36462819408557</v>
      </c>
    </row>
    <row r="114" spans="1:11" ht="12.75">
      <c r="A114" s="18"/>
      <c r="B114" s="18"/>
      <c r="C114" s="151"/>
      <c r="D114" s="153"/>
      <c r="E114" s="19"/>
      <c r="F114" s="88"/>
      <c r="G114" s="151"/>
      <c r="H114" s="152"/>
      <c r="I114" s="153"/>
      <c r="J114" s="19"/>
      <c r="K114" s="88"/>
    </row>
    <row r="115" spans="1:11" ht="12.75">
      <c r="A115" s="51">
        <v>854</v>
      </c>
      <c r="B115" s="51" t="s">
        <v>32</v>
      </c>
      <c r="C115" s="145">
        <f>SUM(C116)</f>
        <v>19618</v>
      </c>
      <c r="D115" s="147"/>
      <c r="E115" s="26">
        <f>SUM(E116)</f>
        <v>19618</v>
      </c>
      <c r="F115" s="104">
        <f>(E115/C115)*100</f>
        <v>100</v>
      </c>
      <c r="G115" s="145">
        <f>SUM(G116)</f>
        <v>19618</v>
      </c>
      <c r="H115" s="146"/>
      <c r="I115" s="147"/>
      <c r="J115" s="26">
        <f>SUM(J116)</f>
        <v>19618</v>
      </c>
      <c r="K115" s="104">
        <f>(J115/G115)*100</f>
        <v>100</v>
      </c>
    </row>
    <row r="116" spans="1:11" ht="12.75">
      <c r="A116" s="62"/>
      <c r="B116" s="62" t="s">
        <v>33</v>
      </c>
      <c r="C116" s="139">
        <v>19618</v>
      </c>
      <c r="D116" s="141"/>
      <c r="E116" s="23">
        <v>19618</v>
      </c>
      <c r="F116" s="91">
        <f>(E116/C116)*100</f>
        <v>100</v>
      </c>
      <c r="G116" s="139">
        <v>19618</v>
      </c>
      <c r="H116" s="140"/>
      <c r="I116" s="141"/>
      <c r="J116" s="23">
        <v>19618</v>
      </c>
      <c r="K116" s="117">
        <f>(J116/G116)*100</f>
        <v>100</v>
      </c>
    </row>
    <row r="117" spans="1:11" ht="12.75">
      <c r="A117" s="61"/>
      <c r="B117" s="61"/>
      <c r="C117" s="142"/>
      <c r="D117" s="144"/>
      <c r="E117" s="61"/>
      <c r="F117" s="87"/>
      <c r="G117" s="142"/>
      <c r="H117" s="143"/>
      <c r="I117" s="144"/>
      <c r="J117" s="61"/>
      <c r="K117" s="87"/>
    </row>
    <row r="118" spans="1:11" ht="25.5">
      <c r="A118" s="66">
        <v>900</v>
      </c>
      <c r="B118" s="70" t="s">
        <v>40</v>
      </c>
      <c r="C118" s="179">
        <f>SUM(C119)</f>
        <v>862</v>
      </c>
      <c r="D118" s="181"/>
      <c r="E118" s="67">
        <f>SUM(E119)</f>
        <v>861</v>
      </c>
      <c r="F118" s="104">
        <f>(E118/C118)*100</f>
        <v>99.88399071925754</v>
      </c>
      <c r="G118" s="145">
        <f>SUM(G119)</f>
        <v>862</v>
      </c>
      <c r="H118" s="146"/>
      <c r="I118" s="147"/>
      <c r="J118" s="67">
        <f>SUM(J119)</f>
        <v>590</v>
      </c>
      <c r="K118" s="104">
        <f>(J118/G118)*100</f>
        <v>68.44547563805105</v>
      </c>
    </row>
    <row r="119" spans="1:11" ht="25.5">
      <c r="A119" s="64"/>
      <c r="B119" s="71" t="s">
        <v>41</v>
      </c>
      <c r="C119" s="148">
        <v>862</v>
      </c>
      <c r="D119" s="150"/>
      <c r="E119" s="123">
        <v>861</v>
      </c>
      <c r="F119" s="101">
        <f>(E119/C119)*100</f>
        <v>99.88399071925754</v>
      </c>
      <c r="G119" s="148">
        <v>862</v>
      </c>
      <c r="H119" s="149"/>
      <c r="I119" s="150"/>
      <c r="J119" s="123">
        <v>590</v>
      </c>
      <c r="K119" s="128">
        <f>(J119/G119)*100</f>
        <v>68.44547563805105</v>
      </c>
    </row>
  </sheetData>
  <mergeCells count="142">
    <mergeCell ref="C96:D96"/>
    <mergeCell ref="C97:D97"/>
    <mergeCell ref="C98:D98"/>
    <mergeCell ref="G74:I74"/>
    <mergeCell ref="G75:I75"/>
    <mergeCell ref="G76:I76"/>
    <mergeCell ref="G77:I77"/>
    <mergeCell ref="G78:I78"/>
    <mergeCell ref="G79:I79"/>
    <mergeCell ref="G80:I80"/>
    <mergeCell ref="C92:D92"/>
    <mergeCell ref="C93:D93"/>
    <mergeCell ref="C94:D94"/>
    <mergeCell ref="C95:D95"/>
    <mergeCell ref="C89:D89"/>
    <mergeCell ref="C90:D90"/>
    <mergeCell ref="C91:D91"/>
    <mergeCell ref="G61:I61"/>
    <mergeCell ref="G81:I81"/>
    <mergeCell ref="G82:I82"/>
    <mergeCell ref="C61:D61"/>
    <mergeCell ref="C62:D62"/>
    <mergeCell ref="C63:D63"/>
    <mergeCell ref="C64:D64"/>
    <mergeCell ref="I50:K50"/>
    <mergeCell ref="C50:F50"/>
    <mergeCell ref="G59:I59"/>
    <mergeCell ref="G60:I60"/>
    <mergeCell ref="C51:D51"/>
    <mergeCell ref="C52:D52"/>
    <mergeCell ref="C53:D53"/>
    <mergeCell ref="C54:D54"/>
    <mergeCell ref="C55:D55"/>
    <mergeCell ref="C56:D56"/>
    <mergeCell ref="C7:H7"/>
    <mergeCell ref="I7:K7"/>
    <mergeCell ref="C39:H39"/>
    <mergeCell ref="I39:K39"/>
    <mergeCell ref="C57:D57"/>
    <mergeCell ref="C58:D58"/>
    <mergeCell ref="C59:D59"/>
    <mergeCell ref="C60:D60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G56:I56"/>
    <mergeCell ref="G54:I54"/>
    <mergeCell ref="G57:I57"/>
    <mergeCell ref="G58:I58"/>
    <mergeCell ref="G62:I62"/>
    <mergeCell ref="G63:I63"/>
    <mergeCell ref="G64:I64"/>
    <mergeCell ref="G65:I65"/>
    <mergeCell ref="G51:I51"/>
    <mergeCell ref="G52:I52"/>
    <mergeCell ref="G53:I53"/>
    <mergeCell ref="G55:I55"/>
    <mergeCell ref="G66:I66"/>
    <mergeCell ref="G67:I67"/>
    <mergeCell ref="G68:I68"/>
    <mergeCell ref="G69:I69"/>
    <mergeCell ref="G70:I70"/>
    <mergeCell ref="G71:I71"/>
    <mergeCell ref="G72:I72"/>
    <mergeCell ref="G73:I73"/>
    <mergeCell ref="G83:I83"/>
    <mergeCell ref="G84:I84"/>
    <mergeCell ref="C87:D87"/>
    <mergeCell ref="C88:D88"/>
    <mergeCell ref="C86:F86"/>
    <mergeCell ref="C83:D83"/>
    <mergeCell ref="C84:D84"/>
    <mergeCell ref="I86:K86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G87:I87"/>
    <mergeCell ref="G90:I90"/>
    <mergeCell ref="G89:I89"/>
    <mergeCell ref="G88:I88"/>
    <mergeCell ref="G91:I91"/>
    <mergeCell ref="G92:I92"/>
    <mergeCell ref="G93:I93"/>
    <mergeCell ref="G94:I94"/>
    <mergeCell ref="G95:I95"/>
    <mergeCell ref="G96:I96"/>
    <mergeCell ref="G97:I97"/>
    <mergeCell ref="G98:I98"/>
    <mergeCell ref="G99:I99"/>
    <mergeCell ref="G100:I100"/>
    <mergeCell ref="G101:I101"/>
    <mergeCell ref="G102:I102"/>
    <mergeCell ref="G103:I103"/>
    <mergeCell ref="G104:I104"/>
    <mergeCell ref="G105:I105"/>
    <mergeCell ref="G106:I106"/>
    <mergeCell ref="G107:I107"/>
    <mergeCell ref="G108:I108"/>
    <mergeCell ref="G109:I109"/>
    <mergeCell ref="G110:I110"/>
    <mergeCell ref="G111:I111"/>
    <mergeCell ref="G112:I112"/>
    <mergeCell ref="G113:I113"/>
    <mergeCell ref="G114:I114"/>
    <mergeCell ref="G115:I115"/>
    <mergeCell ref="G116:I116"/>
    <mergeCell ref="G117:I117"/>
    <mergeCell ref="G118:I118"/>
    <mergeCell ref="G119:I119"/>
  </mergeCells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scale="66" r:id="rId1"/>
  <rowBreaks count="1" manualBreakCount="1">
    <brk id="4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Gosia Fronckiewicz</cp:lastModifiedBy>
  <cp:lastPrinted>2006-04-13T10:26:22Z</cp:lastPrinted>
  <dcterms:created xsi:type="dcterms:W3CDTF">2000-11-10T11:40:53Z</dcterms:created>
  <dcterms:modified xsi:type="dcterms:W3CDTF">2006-04-13T10:29:18Z</dcterms:modified>
  <cp:category/>
  <cp:version/>
  <cp:contentType/>
  <cp:contentStatus/>
</cp:coreProperties>
</file>