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'Arkusz1'!$A$1:$F$372</definedName>
  </definedNames>
  <calcPr fullCalcOnLoad="1"/>
</workbook>
</file>

<file path=xl/sharedStrings.xml><?xml version="1.0" encoding="utf-8"?>
<sst xmlns="http://schemas.openxmlformats.org/spreadsheetml/2006/main" count="347" uniqueCount="117">
  <si>
    <t>Dział</t>
  </si>
  <si>
    <t>rozdział</t>
  </si>
  <si>
    <t xml:space="preserve"> </t>
  </si>
  <si>
    <t>Wyszczególnienie</t>
  </si>
  <si>
    <t>Plan</t>
  </si>
  <si>
    <t>O10</t>
  </si>
  <si>
    <t>Rolnictwo i łowiectwo</t>
  </si>
  <si>
    <t>O1095</t>
  </si>
  <si>
    <t>Pozostała działalność</t>
  </si>
  <si>
    <t>wydatki bieżące</t>
  </si>
  <si>
    <t>Transport i łączność</t>
  </si>
  <si>
    <t>Lokalny transport zbiorowy</t>
  </si>
  <si>
    <t>Drogi publiczne gminne</t>
  </si>
  <si>
    <t>w tym: zakupy towarów i usług</t>
  </si>
  <si>
    <t>Gospodarka mieszkaniowa</t>
  </si>
  <si>
    <t>w tym : zakupy towarów i usług</t>
  </si>
  <si>
    <t>wydatki majątkowe</t>
  </si>
  <si>
    <t>wydatki  bieżące</t>
  </si>
  <si>
    <t>Działalność usługowa</t>
  </si>
  <si>
    <t>w tym: zakupy towarów i uslug</t>
  </si>
  <si>
    <t>Administracja publiczna</t>
  </si>
  <si>
    <t>w tym: wynagrodzenia i pochodne od wynagrodzeń</t>
  </si>
  <si>
    <t>w tym: inne świadczenia na rzecz osób fiz.</t>
  </si>
  <si>
    <t>zakupy towarów i usług</t>
  </si>
  <si>
    <t>w tym: inne wydatki związane z funkcj. jst</t>
  </si>
  <si>
    <t>zakupy  towarów i usług</t>
  </si>
  <si>
    <t>Straż Miejska</t>
  </si>
  <si>
    <t>zakupy towarów  i usług</t>
  </si>
  <si>
    <t>Bezpieczeństwo publiczne i ochrona p.poż.</t>
  </si>
  <si>
    <t>Obsługa długu publicznego</t>
  </si>
  <si>
    <t>Różne rozliczenia</t>
  </si>
  <si>
    <t>Oświata i wychowanie</t>
  </si>
  <si>
    <t>w tym: dotacje</t>
  </si>
  <si>
    <t>Ochrona zdrowia</t>
  </si>
  <si>
    <t>w tym: świadczenia na rzecz osób  fizycznych</t>
  </si>
  <si>
    <t>w tym: świadczenia na rzecz osób fizycznych</t>
  </si>
  <si>
    <t xml:space="preserve">wydatki bieżące </t>
  </si>
  <si>
    <t xml:space="preserve">Edukacyjna opieka wychowawcza </t>
  </si>
  <si>
    <t>Gospodarka komunalna i ochrona środowiska</t>
  </si>
  <si>
    <t>Kultura i ochrona dziedzictwa naodowego</t>
  </si>
  <si>
    <t>Kultura fizyczna i sport</t>
  </si>
  <si>
    <t>R a z e m      w y d a t k i</t>
  </si>
  <si>
    <t>Zał. Nr 3</t>
  </si>
  <si>
    <t>wydatki  na poręczenie</t>
  </si>
  <si>
    <t>Pomoc społeczna</t>
  </si>
  <si>
    <t>rezerwa ogólna</t>
  </si>
  <si>
    <t>w tym: wydatki bieżace</t>
  </si>
  <si>
    <t>dotacja dla przedszkoli</t>
  </si>
  <si>
    <t xml:space="preserve">rezerwa celowa </t>
  </si>
  <si>
    <t>wynagrodzenia i pochodne</t>
  </si>
  <si>
    <t>w tym: zakup towarów i usług</t>
  </si>
  <si>
    <t>Zakłady gospodarki mieszkaniowej</t>
  </si>
  <si>
    <t>dotacje</t>
  </si>
  <si>
    <t xml:space="preserve">w tym: dotacje </t>
  </si>
  <si>
    <t>Wydatki budżetowe na 2006 rok</t>
  </si>
  <si>
    <t>w tym: zakup nieruchomości z mienia Skarbu Państwa</t>
  </si>
  <si>
    <t>* na poręczenie dla BCK</t>
  </si>
  <si>
    <t>* na cele oświatowe</t>
  </si>
  <si>
    <t>Różne jednostki obsługi gospodarki mieszkaniowej</t>
  </si>
  <si>
    <t>Gospodarka gruntami i nieruchomościami</t>
  </si>
  <si>
    <t>Towarzystwa budownictwa społecznego</t>
  </si>
  <si>
    <t>Plany zagospodarowania przestrzennego</t>
  </si>
  <si>
    <t>Opracowania geodezyjne i kartograficzne</t>
  </si>
  <si>
    <t>Urzędy wojewódzkie</t>
  </si>
  <si>
    <t>Rada miasta</t>
  </si>
  <si>
    <t>Urząd miasta</t>
  </si>
  <si>
    <t>Gospodarstwa pomocnicze</t>
  </si>
  <si>
    <t>Urzędy naczelnych organów władzy państwowej, kontroli i ochrony prawa oraz sądownictwa</t>
  </si>
  <si>
    <t>Urzędy naczelnych organów władzy państwowej, kontroli i ochrony prawa</t>
  </si>
  <si>
    <t>Obrona cywilna</t>
  </si>
  <si>
    <t>Obsługa papierów wart., kredytów i pożyczek jst</t>
  </si>
  <si>
    <t>Rozliczenia z tytułu poręczeń i gwarancji udzielonych przez Skarb Państwa lub jst</t>
  </si>
  <si>
    <t>Rezerwy ogólne i celowe</t>
  </si>
  <si>
    <t>Szkoły podstawowe</t>
  </si>
  <si>
    <t>Przedszkola</t>
  </si>
  <si>
    <t>Gimnazja</t>
  </si>
  <si>
    <t>Zespoły obsługi ekonomiczno-administracyjnej szkół</t>
  </si>
  <si>
    <t>Dokształcanie i doskonalenie nauczycieli</t>
  </si>
  <si>
    <t>Przeciwdziałanie alkoholizmowi</t>
  </si>
  <si>
    <t>Domy pomocy społecznej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</si>
  <si>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</si>
  <si>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</si>
  <si>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</si>
  <si>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Dodatki mieszkaniowe</t>
  </si>
  <si>
    <t>Ośrodki pomocy społecznej</t>
  </si>
  <si>
    <t>Jednostki specjalistycznego poradnictwa, mieszkania chronione i ośrodki interwencji kryzysowej</t>
  </si>
  <si>
    <t>Usługi opiekuńcze i specjalistyczne usługi opiekuńcze</t>
  </si>
  <si>
    <t>Żłobki</t>
  </si>
  <si>
    <t>Pozostałe zadania w zakresie polityki społecznej</t>
  </si>
  <si>
    <t>Świetlice szkolne</t>
  </si>
  <si>
    <t>Gospodarka ściekowa i ochrona wód</t>
  </si>
  <si>
    <t>Gospodarka odpadami</t>
  </si>
  <si>
    <t>Oczyszczanie miast i wsi</t>
  </si>
  <si>
    <t>Utrzymanie zieleni w miastach i gminach</t>
  </si>
  <si>
    <t>Ochrona gleby i wód podziemnych</t>
  </si>
  <si>
    <t>Oświetlenie ulic, placów i dróg</t>
  </si>
  <si>
    <t>Domy i ośrodki kultury, świetlice i kluby</t>
  </si>
  <si>
    <t>Biblioteki</t>
  </si>
  <si>
    <t>Ochrona zabytków i opieka nad zabytkami</t>
  </si>
  <si>
    <t>Obiekty sportowe</t>
  </si>
  <si>
    <t>Zadania w zakresie kultury fizycznej i sportu</t>
  </si>
  <si>
    <t>wydatki na obsługę długu jst</t>
  </si>
  <si>
    <t>01.01.2006 r.</t>
  </si>
  <si>
    <t>Wykonanie</t>
  </si>
  <si>
    <t>Wyk.</t>
  </si>
  <si>
    <t>%</t>
  </si>
  <si>
    <t>wynagrodzenia i pochodne od wynagrodzeń</t>
  </si>
  <si>
    <t>Dowożenie uczniów do szkół</t>
  </si>
  <si>
    <t>Pomoc materialna dla uczniów</t>
  </si>
  <si>
    <t>świadczenia na rzecz osób fizycznych</t>
  </si>
  <si>
    <t>31.12.2006 r.</t>
  </si>
  <si>
    <t>Cmentarze</t>
  </si>
  <si>
    <t>Wybory do rad gmin, rad powiatów i sejmików województw oraz referenda gminne, powiatowe i wojewódzkie</t>
  </si>
  <si>
    <t>zakup towarówn i usług</t>
  </si>
  <si>
    <t>inne świadczenia na rzecz osób fiz.</t>
  </si>
  <si>
    <t>komendy powiatowe Państwowej Straży Pożarnej</t>
  </si>
  <si>
    <t>Usuwanie skutków klęsk żywiołowych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</si>
</sst>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  <numFmt numFmtId="166" formatCode="#,##0.00\ _z_ł"/>
  </numFmts>
  <fonts count="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57"/>
      <name val="Arial CE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0" fillId="0" borderId="10" xfId="0" applyNumberFormat="1" applyBorder="1" applyAlignment="1">
      <alignment/>
    </xf>
    <xf numFmtId="164" fontId="1" fillId="0" borderId="11" xfId="0" applyNumberFormat="1" applyFon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15" xfId="0" applyNumberFormat="1" applyBorder="1" applyAlignment="1">
      <alignment/>
    </xf>
    <xf numFmtId="164" fontId="1" fillId="0" borderId="11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 wrapText="1"/>
    </xf>
    <xf numFmtId="0" fontId="0" fillId="0" borderId="9" xfId="0" applyBorder="1" applyAlignment="1">
      <alignment wrapText="1"/>
    </xf>
    <xf numFmtId="164" fontId="1" fillId="0" borderId="13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20" xfId="0" applyBorder="1" applyAlignment="1">
      <alignment/>
    </xf>
    <xf numFmtId="164" fontId="0" fillId="0" borderId="21" xfId="0" applyNumberFormat="1" applyBorder="1" applyAlignment="1">
      <alignment/>
    </xf>
    <xf numFmtId="0" fontId="0" fillId="0" borderId="16" xfId="0" applyFill="1" applyBorder="1" applyAlignment="1">
      <alignment/>
    </xf>
    <xf numFmtId="164" fontId="0" fillId="0" borderId="15" xfId="0" applyNumberFormat="1" applyBorder="1" applyAlignment="1">
      <alignment horizontal="right"/>
    </xf>
    <xf numFmtId="0" fontId="0" fillId="0" borderId="8" xfId="0" applyBorder="1" applyAlignment="1">
      <alignment wrapText="1"/>
    </xf>
    <xf numFmtId="0" fontId="1" fillId="0" borderId="3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/>
    </xf>
    <xf numFmtId="39" fontId="1" fillId="0" borderId="11" xfId="0" applyNumberFormat="1" applyFont="1" applyBorder="1" applyAlignment="1">
      <alignment horizontal="right"/>
    </xf>
    <xf numFmtId="39" fontId="0" fillId="0" borderId="12" xfId="0" applyNumberFormat="1" applyBorder="1" applyAlignment="1">
      <alignment horizontal="right"/>
    </xf>
    <xf numFmtId="39" fontId="0" fillId="0" borderId="13" xfId="0" applyNumberFormat="1" applyBorder="1" applyAlignment="1">
      <alignment horizontal="right"/>
    </xf>
    <xf numFmtId="39" fontId="0" fillId="0" borderId="11" xfId="0" applyNumberFormat="1" applyBorder="1" applyAlignment="1">
      <alignment horizontal="right"/>
    </xf>
    <xf numFmtId="39" fontId="0" fillId="0" borderId="15" xfId="0" applyNumberFormat="1" applyBorder="1" applyAlignment="1">
      <alignment horizontal="right"/>
    </xf>
    <xf numFmtId="39" fontId="0" fillId="0" borderId="14" xfId="0" applyNumberFormat="1" applyBorder="1" applyAlignment="1">
      <alignment horizontal="right"/>
    </xf>
    <xf numFmtId="39" fontId="0" fillId="0" borderId="15" xfId="0" applyNumberFormat="1" applyBorder="1" applyAlignment="1">
      <alignment/>
    </xf>
    <xf numFmtId="39" fontId="1" fillId="0" borderId="11" xfId="0" applyNumberFormat="1" applyFont="1" applyBorder="1" applyAlignment="1">
      <alignment/>
    </xf>
    <xf numFmtId="39" fontId="0" fillId="0" borderId="13" xfId="0" applyNumberFormat="1" applyFont="1" applyBorder="1" applyAlignment="1">
      <alignment/>
    </xf>
    <xf numFmtId="39" fontId="1" fillId="0" borderId="13" xfId="0" applyNumberFormat="1" applyFont="1" applyBorder="1" applyAlignment="1">
      <alignment/>
    </xf>
    <xf numFmtId="39" fontId="0" fillId="0" borderId="14" xfId="0" applyNumberFormat="1" applyBorder="1" applyAlignment="1">
      <alignment/>
    </xf>
    <xf numFmtId="39" fontId="0" fillId="0" borderId="13" xfId="0" applyNumberFormat="1" applyBorder="1" applyAlignment="1">
      <alignment/>
    </xf>
    <xf numFmtId="39" fontId="0" fillId="0" borderId="14" xfId="0" applyNumberFormat="1" applyFont="1" applyBorder="1" applyAlignment="1">
      <alignment/>
    </xf>
    <xf numFmtId="39" fontId="0" fillId="0" borderId="11" xfId="0" applyNumberFormat="1" applyBorder="1" applyAlignment="1">
      <alignment/>
    </xf>
    <xf numFmtId="39" fontId="0" fillId="0" borderId="12" xfId="0" applyNumberFormat="1" applyBorder="1" applyAlignment="1">
      <alignment/>
    </xf>
    <xf numFmtId="39" fontId="0" fillId="0" borderId="16" xfId="0" applyNumberFormat="1" applyBorder="1" applyAlignment="1">
      <alignment/>
    </xf>
    <xf numFmtId="39" fontId="0" fillId="0" borderId="21" xfId="0" applyNumberFormat="1" applyBorder="1" applyAlignment="1">
      <alignment/>
    </xf>
    <xf numFmtId="2" fontId="1" fillId="0" borderId="11" xfId="0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15" xfId="0" applyNumberFormat="1" applyBorder="1" applyAlignment="1">
      <alignment/>
    </xf>
    <xf numFmtId="2" fontId="1" fillId="0" borderId="13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8" xfId="0" applyFont="1" applyBorder="1" applyAlignment="1">
      <alignment/>
    </xf>
    <xf numFmtId="164" fontId="0" fillId="0" borderId="12" xfId="0" applyNumberFormat="1" applyFont="1" applyBorder="1" applyAlignment="1">
      <alignment/>
    </xf>
    <xf numFmtId="39" fontId="0" fillId="0" borderId="12" xfId="0" applyNumberFormat="1" applyFont="1" applyBorder="1" applyAlignment="1">
      <alignment/>
    </xf>
    <xf numFmtId="0" fontId="0" fillId="0" borderId="9" xfId="0" applyFill="1" applyBorder="1" applyAlignment="1">
      <alignment/>
    </xf>
    <xf numFmtId="0" fontId="3" fillId="0" borderId="0" xfId="0" applyFont="1" applyAlignment="1">
      <alignment/>
    </xf>
    <xf numFmtId="166" fontId="0" fillId="0" borderId="13" xfId="0" applyNumberFormat="1" applyBorder="1" applyAlignment="1">
      <alignment/>
    </xf>
    <xf numFmtId="39" fontId="0" fillId="0" borderId="22" xfId="0" applyNumberFormat="1" applyBorder="1" applyAlignment="1">
      <alignment/>
    </xf>
    <xf numFmtId="0" fontId="4" fillId="0" borderId="0" xfId="0" applyFont="1" applyAlignment="1">
      <alignment/>
    </xf>
    <xf numFmtId="0" fontId="0" fillId="0" borderId="9" xfId="0" applyFont="1" applyBorder="1" applyAlignment="1">
      <alignment/>
    </xf>
    <xf numFmtId="166" fontId="1" fillId="0" borderId="11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6" fontId="0" fillId="0" borderId="14" xfId="0" applyNumberForma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 horizontal="center"/>
    </xf>
    <xf numFmtId="39" fontId="0" fillId="0" borderId="17" xfId="0" applyNumberFormat="1" applyBorder="1" applyAlignment="1">
      <alignment/>
    </xf>
    <xf numFmtId="2" fontId="0" fillId="0" borderId="17" xfId="0" applyNumberFormat="1" applyBorder="1" applyAlignment="1">
      <alignment/>
    </xf>
    <xf numFmtId="164" fontId="0" fillId="0" borderId="9" xfId="0" applyNumberFormat="1" applyBorder="1" applyAlignment="1">
      <alignment/>
    </xf>
    <xf numFmtId="39" fontId="0" fillId="0" borderId="9" xfId="0" applyNumberFormat="1" applyBorder="1" applyAlignment="1">
      <alignment/>
    </xf>
    <xf numFmtId="2" fontId="0" fillId="0" borderId="9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0" fontId="0" fillId="0" borderId="26" xfId="0" applyBorder="1" applyAlignment="1">
      <alignment/>
    </xf>
    <xf numFmtId="164" fontId="0" fillId="0" borderId="0" xfId="0" applyNumberFormat="1" applyBorder="1" applyAlignment="1">
      <alignment/>
    </xf>
    <xf numFmtId="39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164" fontId="0" fillId="0" borderId="26" xfId="0" applyNumberFormat="1" applyBorder="1" applyAlignment="1">
      <alignment/>
    </xf>
    <xf numFmtId="39" fontId="0" fillId="0" borderId="26" xfId="0" applyNumberFormat="1" applyBorder="1" applyAlignment="1">
      <alignment/>
    </xf>
    <xf numFmtId="2" fontId="0" fillId="0" borderId="26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2"/>
  <sheetViews>
    <sheetView tabSelected="1" view="pageBreakPreview" zoomScale="75" zoomScaleSheetLayoutView="75" workbookViewId="0" topLeftCell="A213">
      <selection activeCell="H342" sqref="H342"/>
    </sheetView>
  </sheetViews>
  <sheetFormatPr defaultColWidth="9.00390625" defaultRowHeight="12.75"/>
  <cols>
    <col min="1" max="1" width="9.25390625" style="0" customWidth="1"/>
    <col min="2" max="2" width="44.25390625" style="0" customWidth="1"/>
    <col min="3" max="4" width="13.875" style="0" customWidth="1"/>
    <col min="5" max="5" width="16.375" style="0" customWidth="1"/>
    <col min="6" max="6" width="10.75390625" style="0" customWidth="1"/>
  </cols>
  <sheetData>
    <row r="1" spans="2:6" ht="15.75">
      <c r="B1" s="97" t="s">
        <v>54</v>
      </c>
      <c r="F1" s="31" t="s">
        <v>42</v>
      </c>
    </row>
    <row r="2" spans="1:5" ht="12.75">
      <c r="A2" s="1"/>
      <c r="D2" s="1"/>
      <c r="E2" s="1"/>
    </row>
    <row r="3" spans="5:7" ht="13.5" thickBot="1">
      <c r="E3" s="30"/>
      <c r="G3" t="s">
        <v>2</v>
      </c>
    </row>
    <row r="4" spans="1:6" ht="12.75">
      <c r="A4" s="2"/>
      <c r="B4" s="5"/>
      <c r="C4" s="2"/>
      <c r="D4" s="2"/>
      <c r="E4" s="2"/>
      <c r="F4" s="2"/>
    </row>
    <row r="5" spans="1:6" ht="12.75">
      <c r="A5" s="50" t="s">
        <v>0</v>
      </c>
      <c r="B5" s="8" t="s">
        <v>3</v>
      </c>
      <c r="C5" s="4" t="s">
        <v>4</v>
      </c>
      <c r="D5" s="4" t="s">
        <v>4</v>
      </c>
      <c r="E5" s="4" t="s">
        <v>103</v>
      </c>
      <c r="F5" s="4" t="s">
        <v>104</v>
      </c>
    </row>
    <row r="6" spans="1:6" ht="12.75">
      <c r="A6" s="50" t="s">
        <v>1</v>
      </c>
      <c r="B6" s="6"/>
      <c r="C6" s="4" t="s">
        <v>102</v>
      </c>
      <c r="D6" s="4" t="s">
        <v>110</v>
      </c>
      <c r="E6" s="4" t="s">
        <v>110</v>
      </c>
      <c r="F6" s="4" t="s">
        <v>105</v>
      </c>
    </row>
    <row r="7" spans="1:6" ht="13.5" thickBot="1">
      <c r="A7" s="3"/>
      <c r="B7" s="7"/>
      <c r="C7" s="3"/>
      <c r="D7" s="3"/>
      <c r="E7" s="3"/>
      <c r="F7" s="3"/>
    </row>
    <row r="8" spans="1:6" ht="12.75">
      <c r="A8" s="51"/>
      <c r="C8" s="13"/>
      <c r="D8" s="13"/>
      <c r="E8" s="13"/>
      <c r="F8" s="13"/>
    </row>
    <row r="9" spans="1:6" ht="21.75" customHeight="1" thickBot="1">
      <c r="A9" s="52" t="s">
        <v>5</v>
      </c>
      <c r="B9" s="9" t="s">
        <v>6</v>
      </c>
      <c r="C9" s="14">
        <f aca="true" t="shared" si="0" ref="C9:E11">SUM(C10)</f>
        <v>850</v>
      </c>
      <c r="D9" s="14">
        <f t="shared" si="0"/>
        <v>963</v>
      </c>
      <c r="E9" s="62">
        <f t="shared" si="0"/>
        <v>514</v>
      </c>
      <c r="F9" s="79">
        <f>(E9/D9)*100</f>
        <v>53.374870197300105</v>
      </c>
    </row>
    <row r="10" spans="1:6" ht="26.25" customHeight="1" thickTop="1">
      <c r="A10" s="53" t="s">
        <v>7</v>
      </c>
      <c r="B10" s="11" t="s">
        <v>8</v>
      </c>
      <c r="C10" s="15">
        <f t="shared" si="0"/>
        <v>850</v>
      </c>
      <c r="D10" s="15">
        <f t="shared" si="0"/>
        <v>963</v>
      </c>
      <c r="E10" s="63">
        <f t="shared" si="0"/>
        <v>514</v>
      </c>
      <c r="F10" s="80">
        <f>(E10/D10)*100</f>
        <v>53.374870197300105</v>
      </c>
    </row>
    <row r="11" spans="1:6" ht="12.75">
      <c r="A11" s="54"/>
      <c r="B11" t="s">
        <v>9</v>
      </c>
      <c r="C11" s="16">
        <f t="shared" si="0"/>
        <v>850</v>
      </c>
      <c r="D11" s="16">
        <v>963</v>
      </c>
      <c r="E11" s="64">
        <f t="shared" si="0"/>
        <v>514</v>
      </c>
      <c r="F11" s="81">
        <f>(E11/D11)*100</f>
        <v>53.374870197300105</v>
      </c>
    </row>
    <row r="12" spans="1:6" ht="12.75">
      <c r="A12" s="54"/>
      <c r="B12" t="s">
        <v>24</v>
      </c>
      <c r="C12" s="16">
        <v>850</v>
      </c>
      <c r="D12" s="16">
        <v>963</v>
      </c>
      <c r="E12" s="64">
        <v>514</v>
      </c>
      <c r="F12" s="81">
        <f>(E12/D12)*100</f>
        <v>53.374870197300105</v>
      </c>
    </row>
    <row r="13" spans="1:6" ht="13.5" thickBot="1">
      <c r="A13" s="26"/>
      <c r="B13" s="10"/>
      <c r="C13" s="17"/>
      <c r="D13" s="17"/>
      <c r="E13" s="65"/>
      <c r="F13" s="82"/>
    </row>
    <row r="14" spans="1:6" ht="13.5" thickTop="1">
      <c r="A14" s="25"/>
      <c r="B14" s="38"/>
      <c r="C14" s="48"/>
      <c r="D14" s="48"/>
      <c r="E14" s="66"/>
      <c r="F14" s="83"/>
    </row>
    <row r="15" spans="1:6" ht="22.5" customHeight="1" thickBot="1">
      <c r="A15" s="55">
        <v>600</v>
      </c>
      <c r="B15" s="9" t="s">
        <v>10</v>
      </c>
      <c r="C15" s="14">
        <f>SUM(C16,C20)</f>
        <v>8364200</v>
      </c>
      <c r="D15" s="14">
        <f>SUM(D16,D20)</f>
        <v>7892360</v>
      </c>
      <c r="E15" s="62">
        <f>SUM(E16,E20)</f>
        <v>6032457.65</v>
      </c>
      <c r="F15" s="79">
        <f>(E15/D15)*100</f>
        <v>76.43414200568651</v>
      </c>
    </row>
    <row r="16" spans="1:6" ht="27.75" customHeight="1" thickTop="1">
      <c r="A16" s="56">
        <v>60004</v>
      </c>
      <c r="B16" s="11" t="s">
        <v>11</v>
      </c>
      <c r="C16" s="15">
        <f aca="true" t="shared" si="1" ref="C16:E17">SUM(C17)</f>
        <v>625000</v>
      </c>
      <c r="D16" s="15">
        <f t="shared" si="1"/>
        <v>625000</v>
      </c>
      <c r="E16" s="63">
        <f t="shared" si="1"/>
        <v>602581.2</v>
      </c>
      <c r="F16" s="80">
        <f>(E16/D16)*100</f>
        <v>96.412992</v>
      </c>
    </row>
    <row r="17" spans="1:6" ht="12.75">
      <c r="A17" s="54"/>
      <c r="B17" t="s">
        <v>9</v>
      </c>
      <c r="C17" s="16">
        <f t="shared" si="1"/>
        <v>625000</v>
      </c>
      <c r="D17" s="16">
        <f t="shared" si="1"/>
        <v>625000</v>
      </c>
      <c r="E17" s="64">
        <f t="shared" si="1"/>
        <v>602581.2</v>
      </c>
      <c r="F17" s="81">
        <f>(E17/D17)*100</f>
        <v>96.412992</v>
      </c>
    </row>
    <row r="18" spans="1:6" ht="12.75">
      <c r="A18" s="54"/>
      <c r="B18" t="s">
        <v>13</v>
      </c>
      <c r="C18" s="16">
        <v>625000</v>
      </c>
      <c r="D18" s="16">
        <v>625000</v>
      </c>
      <c r="E18" s="64">
        <v>602581.2</v>
      </c>
      <c r="F18" s="81">
        <f>(E18/D18)*100</f>
        <v>96.412992</v>
      </c>
    </row>
    <row r="19" spans="1:6" ht="12.75">
      <c r="A19" s="54"/>
      <c r="C19" s="16" t="s">
        <v>2</v>
      </c>
      <c r="D19" s="16" t="s">
        <v>2</v>
      </c>
      <c r="E19" s="64"/>
      <c r="F19" s="81" t="s">
        <v>2</v>
      </c>
    </row>
    <row r="20" spans="1:6" ht="12.75">
      <c r="A20" s="57">
        <v>60016</v>
      </c>
      <c r="B20" s="12" t="s">
        <v>12</v>
      </c>
      <c r="C20" s="18">
        <f>SUM(C21,C23)</f>
        <v>7739200</v>
      </c>
      <c r="D20" s="18">
        <f>SUM(D21,D23)</f>
        <v>7267360</v>
      </c>
      <c r="E20" s="67">
        <f>SUM(E21,E23)</f>
        <v>5429876.45</v>
      </c>
      <c r="F20" s="84">
        <f>(E20/D20)*100</f>
        <v>74.71594155236565</v>
      </c>
    </row>
    <row r="21" spans="1:6" ht="12.75">
      <c r="A21" s="54"/>
      <c r="B21" t="s">
        <v>9</v>
      </c>
      <c r="C21" s="16">
        <f>SUM(C22)</f>
        <v>1238400</v>
      </c>
      <c r="D21" s="16">
        <f>SUM(D22)</f>
        <v>1538400</v>
      </c>
      <c r="E21" s="64">
        <f>SUM(E22)</f>
        <v>782739.17</v>
      </c>
      <c r="F21" s="81">
        <f>(E21/D21)*100</f>
        <v>50.88008125325013</v>
      </c>
    </row>
    <row r="22" spans="1:6" ht="12.75">
      <c r="A22" s="54"/>
      <c r="B22" t="s">
        <v>13</v>
      </c>
      <c r="C22" s="16">
        <f>1180000+58400</f>
        <v>1238400</v>
      </c>
      <c r="D22" s="16">
        <v>1538400</v>
      </c>
      <c r="E22" s="64">
        <v>782739.17</v>
      </c>
      <c r="F22" s="81">
        <f>(E22/D22)*100</f>
        <v>50.88008125325013</v>
      </c>
    </row>
    <row r="23" spans="1:6" ht="12.75">
      <c r="A23" s="54"/>
      <c r="B23" s="33" t="s">
        <v>16</v>
      </c>
      <c r="C23" s="16">
        <f>5273000+1227800</f>
        <v>6500800</v>
      </c>
      <c r="D23" s="16">
        <v>5728960</v>
      </c>
      <c r="E23" s="64">
        <v>4647137.28</v>
      </c>
      <c r="F23" s="81">
        <f>(E23/D23)*100</f>
        <v>81.11659498408088</v>
      </c>
    </row>
    <row r="24" spans="1:6" ht="13.5" thickBot="1">
      <c r="A24" s="26"/>
      <c r="B24" s="10"/>
      <c r="C24" s="17"/>
      <c r="D24" s="17"/>
      <c r="E24" s="65"/>
      <c r="F24" s="82"/>
    </row>
    <row r="25" spans="1:6" ht="13.5" thickTop="1">
      <c r="A25" s="25"/>
      <c r="C25" s="19"/>
      <c r="D25" s="19"/>
      <c r="E25" s="68"/>
      <c r="F25" s="85"/>
    </row>
    <row r="26" spans="1:6" ht="27" customHeight="1" thickBot="1">
      <c r="A26" s="55">
        <v>700</v>
      </c>
      <c r="B26" s="9" t="s">
        <v>14</v>
      </c>
      <c r="C26" s="20">
        <f>SUM(C27,C31,C35,C40,C43)</f>
        <v>3503000</v>
      </c>
      <c r="D26" s="20">
        <f>SUM(D27,D31,D35,D40,D43)</f>
        <v>4432223</v>
      </c>
      <c r="E26" s="69">
        <f>SUM(E27,E31,E35,E40,E43)</f>
        <v>2480699.64</v>
      </c>
      <c r="F26" s="79">
        <f>(E26/D26)*100</f>
        <v>55.96964863906892</v>
      </c>
    </row>
    <row r="27" spans="1:6" ht="26.25" customHeight="1" thickTop="1">
      <c r="A27" s="92">
        <v>70001</v>
      </c>
      <c r="B27" s="93" t="s">
        <v>51</v>
      </c>
      <c r="C27" s="94">
        <f aca="true" t="shared" si="2" ref="C27:E28">SUM(C28)</f>
        <v>100000</v>
      </c>
      <c r="D27" s="94">
        <f t="shared" si="2"/>
        <v>25000</v>
      </c>
      <c r="E27" s="95">
        <f t="shared" si="2"/>
        <v>133.91</v>
      </c>
      <c r="F27" s="80">
        <f>(E27/D27)*100</f>
        <v>0.53564</v>
      </c>
    </row>
    <row r="28" spans="1:6" ht="12.75">
      <c r="A28" s="58"/>
      <c r="B28" s="40" t="s">
        <v>9</v>
      </c>
      <c r="C28" s="41">
        <f t="shared" si="2"/>
        <v>100000</v>
      </c>
      <c r="D28" s="41">
        <f t="shared" si="2"/>
        <v>25000</v>
      </c>
      <c r="E28" s="70">
        <f t="shared" si="2"/>
        <v>133.91</v>
      </c>
      <c r="F28" s="81">
        <f>(E28/D28)*100</f>
        <v>0.53564</v>
      </c>
    </row>
    <row r="29" spans="1:6" ht="12.75">
      <c r="A29" s="58"/>
      <c r="B29" s="40" t="s">
        <v>13</v>
      </c>
      <c r="C29" s="41">
        <v>100000</v>
      </c>
      <c r="D29" s="41">
        <v>25000</v>
      </c>
      <c r="E29" s="70">
        <v>133.91</v>
      </c>
      <c r="F29" s="81">
        <f>(E29/D29)*100</f>
        <v>0.53564</v>
      </c>
    </row>
    <row r="30" spans="1:6" ht="12.75">
      <c r="A30" s="58"/>
      <c r="B30" s="39"/>
      <c r="C30" s="29"/>
      <c r="D30" s="29"/>
      <c r="E30" s="71"/>
      <c r="F30" s="86"/>
    </row>
    <row r="31" spans="1:6" ht="12.75">
      <c r="A31" s="57">
        <v>70004</v>
      </c>
      <c r="B31" s="12" t="s">
        <v>58</v>
      </c>
      <c r="C31" s="23">
        <f aca="true" t="shared" si="3" ref="C31:E32">SUM(C32)</f>
        <v>200000</v>
      </c>
      <c r="D31" s="23">
        <f t="shared" si="3"/>
        <v>258049</v>
      </c>
      <c r="E31" s="72">
        <f t="shared" si="3"/>
        <v>249042.08</v>
      </c>
      <c r="F31" s="84">
        <f>(E31/D31)*100</f>
        <v>96.5096086402195</v>
      </c>
    </row>
    <row r="32" spans="1:6" ht="12.75">
      <c r="A32" s="54"/>
      <c r="B32" t="s">
        <v>9</v>
      </c>
      <c r="C32" s="16">
        <f t="shared" si="3"/>
        <v>200000</v>
      </c>
      <c r="D32" s="16">
        <f t="shared" si="3"/>
        <v>258049</v>
      </c>
      <c r="E32" s="64">
        <f t="shared" si="3"/>
        <v>249042.08</v>
      </c>
      <c r="F32" s="81">
        <f>(E32/D32)*100</f>
        <v>96.5096086402195</v>
      </c>
    </row>
    <row r="33" spans="1:6" ht="12.75">
      <c r="A33" s="54"/>
      <c r="B33" t="s">
        <v>15</v>
      </c>
      <c r="C33" s="22">
        <v>200000</v>
      </c>
      <c r="D33" s="22">
        <v>258049</v>
      </c>
      <c r="E33" s="73">
        <v>249042.08</v>
      </c>
      <c r="F33" s="81">
        <f>(E33/D33)*100</f>
        <v>96.5096086402195</v>
      </c>
    </row>
    <row r="34" spans="1:6" ht="12.75">
      <c r="A34" s="54"/>
      <c r="C34" s="22"/>
      <c r="D34" s="22"/>
      <c r="E34" s="73"/>
      <c r="F34" s="88"/>
    </row>
    <row r="35" spans="1:6" ht="12.75">
      <c r="A35" s="57">
        <v>70005</v>
      </c>
      <c r="B35" s="12" t="s">
        <v>59</v>
      </c>
      <c r="C35" s="23">
        <f>SUM(C36)</f>
        <v>140000</v>
      </c>
      <c r="D35" s="23">
        <f>SUM(D36)</f>
        <v>1557174</v>
      </c>
      <c r="E35" s="72">
        <f>SUM(E36)</f>
        <v>1256225.03</v>
      </c>
      <c r="F35" s="84">
        <f>(E35/D35)*100</f>
        <v>80.67338845883633</v>
      </c>
    </row>
    <row r="36" spans="1:6" ht="12.75">
      <c r="A36" s="54"/>
      <c r="B36" t="s">
        <v>17</v>
      </c>
      <c r="C36" s="22">
        <f>SUM(C37:C38)</f>
        <v>140000</v>
      </c>
      <c r="D36" s="22">
        <f>SUM(D37:D38)</f>
        <v>1557174</v>
      </c>
      <c r="E36" s="73">
        <f>SUM(E37:E38)</f>
        <v>1256225.03</v>
      </c>
      <c r="F36" s="81">
        <f>(E36/D36)*100</f>
        <v>80.67338845883633</v>
      </c>
    </row>
    <row r="37" spans="1:6" ht="12.75">
      <c r="A37" s="54"/>
      <c r="B37" t="s">
        <v>13</v>
      </c>
      <c r="C37" s="22">
        <v>140000</v>
      </c>
      <c r="D37" s="22">
        <v>509348</v>
      </c>
      <c r="E37" s="73">
        <v>384773.5</v>
      </c>
      <c r="F37" s="81">
        <f>(E37/D37)*100</f>
        <v>75.54236003675287</v>
      </c>
    </row>
    <row r="38" spans="1:6" ht="12.75">
      <c r="A38" s="54"/>
      <c r="B38" t="s">
        <v>106</v>
      </c>
      <c r="C38" s="22">
        <v>0</v>
      </c>
      <c r="D38" s="22">
        <v>1047826</v>
      </c>
      <c r="E38" s="73">
        <v>871451.53</v>
      </c>
      <c r="F38" s="81">
        <f>(E38/D38)*100</f>
        <v>83.16758030436351</v>
      </c>
    </row>
    <row r="39" spans="1:6" ht="12.75">
      <c r="A39" s="54"/>
      <c r="C39" s="22"/>
      <c r="D39" s="22"/>
      <c r="E39" s="73"/>
      <c r="F39" s="88"/>
    </row>
    <row r="40" spans="1:6" ht="12.75">
      <c r="A40" s="57">
        <v>70021</v>
      </c>
      <c r="B40" s="12" t="s">
        <v>60</v>
      </c>
      <c r="C40" s="44">
        <f>SUM(C41)</f>
        <v>422000</v>
      </c>
      <c r="D40" s="44">
        <f>SUM(D41)</f>
        <v>422000</v>
      </c>
      <c r="E40" s="74">
        <f>SUM(E41)</f>
        <v>0</v>
      </c>
      <c r="F40" s="84">
        <f>(E40/D40)*100</f>
        <v>0</v>
      </c>
    </row>
    <row r="41" spans="1:6" ht="12.75">
      <c r="A41" s="54"/>
      <c r="B41" s="43" t="s">
        <v>16</v>
      </c>
      <c r="C41" s="22">
        <v>422000</v>
      </c>
      <c r="D41" s="22">
        <v>422000</v>
      </c>
      <c r="E41" s="73">
        <v>0</v>
      </c>
      <c r="F41" s="81">
        <f>(E41/D41)*100</f>
        <v>0</v>
      </c>
    </row>
    <row r="42" spans="1:6" ht="12.75">
      <c r="A42" s="54"/>
      <c r="C42" s="22"/>
      <c r="D42" s="22"/>
      <c r="E42" s="73"/>
      <c r="F42" s="88"/>
    </row>
    <row r="43" spans="1:6" ht="12.75">
      <c r="A43" s="57">
        <v>70095</v>
      </c>
      <c r="B43" s="12" t="s">
        <v>8</v>
      </c>
      <c r="C43" s="23">
        <f>SUM(C44,C46)</f>
        <v>2641000</v>
      </c>
      <c r="D43" s="23">
        <f>SUM(D44,D46)</f>
        <v>2170000</v>
      </c>
      <c r="E43" s="104">
        <f>SUM(E44,E46)</f>
        <v>975298.62</v>
      </c>
      <c r="F43" s="84">
        <f>(E43/D43)*100</f>
        <v>44.944636866359446</v>
      </c>
    </row>
    <row r="44" spans="1:6" ht="12.75">
      <c r="A44" s="54"/>
      <c r="B44" t="s">
        <v>9</v>
      </c>
      <c r="C44" s="16">
        <v>0</v>
      </c>
      <c r="D44" s="16">
        <f>SUM(D45)</f>
        <v>200000</v>
      </c>
      <c r="E44" s="64">
        <f>SUM(E45)</f>
        <v>198749.1</v>
      </c>
      <c r="F44" s="81">
        <f>(E44/D44)*100</f>
        <v>99.37455</v>
      </c>
    </row>
    <row r="45" spans="1:6" ht="12.75">
      <c r="A45" s="54"/>
      <c r="B45" t="s">
        <v>15</v>
      </c>
      <c r="C45" s="22">
        <v>0</v>
      </c>
      <c r="D45" s="22">
        <v>200000</v>
      </c>
      <c r="E45" s="73">
        <v>198749.1</v>
      </c>
      <c r="F45" s="81">
        <f>(E45/D45)*100</f>
        <v>99.37455</v>
      </c>
    </row>
    <row r="46" spans="1:6" ht="12.75">
      <c r="A46" s="54"/>
      <c r="B46" t="s">
        <v>16</v>
      </c>
      <c r="C46" s="22">
        <f>SUM(C47)</f>
        <v>2641000</v>
      </c>
      <c r="D46" s="22">
        <v>1970000</v>
      </c>
      <c r="E46" s="98">
        <v>776549.52</v>
      </c>
      <c r="F46" s="81">
        <f>(E46/D46)*100</f>
        <v>39.41875736040609</v>
      </c>
    </row>
    <row r="47" spans="1:6" ht="12.75">
      <c r="A47" s="54"/>
      <c r="B47" t="s">
        <v>32</v>
      </c>
      <c r="C47" s="22">
        <v>2641000</v>
      </c>
      <c r="D47" s="22">
        <v>0</v>
      </c>
      <c r="E47" s="73">
        <v>0</v>
      </c>
      <c r="F47" s="81">
        <v>0</v>
      </c>
    </row>
    <row r="48" spans="1:6" ht="13.5" thickBot="1">
      <c r="A48" s="26"/>
      <c r="B48" s="10"/>
      <c r="C48" s="24"/>
      <c r="D48" s="24"/>
      <c r="E48" s="75"/>
      <c r="F48" s="89"/>
    </row>
    <row r="49" spans="1:6" ht="13.5" thickTop="1">
      <c r="A49" s="25"/>
      <c r="C49" s="25"/>
      <c r="D49" s="25"/>
      <c r="E49" s="68"/>
      <c r="F49" s="85"/>
    </row>
    <row r="50" spans="1:6" ht="27" customHeight="1" thickBot="1">
      <c r="A50" s="55">
        <v>710</v>
      </c>
      <c r="B50" s="9" t="s">
        <v>18</v>
      </c>
      <c r="C50" s="20">
        <f>SUM(C51,C56,C60)</f>
        <v>91640</v>
      </c>
      <c r="D50" s="20">
        <f>SUM(D51,D56,D60)</f>
        <v>97640</v>
      </c>
      <c r="E50" s="102">
        <f>SUM(E51,E56,E60)</f>
        <v>21576</v>
      </c>
      <c r="F50" s="79">
        <f>(E50/D50)*100</f>
        <v>22.09750102417042</v>
      </c>
    </row>
    <row r="51" spans="1:6" ht="31.5" customHeight="1" thickTop="1">
      <c r="A51" s="56">
        <v>71004</v>
      </c>
      <c r="B51" s="11" t="s">
        <v>61</v>
      </c>
      <c r="C51" s="21">
        <f>SUM(C52)</f>
        <v>89640</v>
      </c>
      <c r="D51" s="21">
        <f>SUM(D52)</f>
        <v>89640</v>
      </c>
      <c r="E51" s="76">
        <f>SUM(E52)</f>
        <v>15576</v>
      </c>
      <c r="F51" s="80">
        <f>(E51/D51)*100</f>
        <v>17.37617135207497</v>
      </c>
    </row>
    <row r="52" spans="1:6" ht="12.75">
      <c r="A52" s="54"/>
      <c r="B52" t="s">
        <v>9</v>
      </c>
      <c r="C52" s="22">
        <f>SUM(C53,C54)</f>
        <v>89640</v>
      </c>
      <c r="D52" s="22">
        <f>SUM(D53,D54)</f>
        <v>89640</v>
      </c>
      <c r="E52" s="22">
        <f>SUM(E53,E54)</f>
        <v>15576</v>
      </c>
      <c r="F52" s="81">
        <f>(E52/D52)*100</f>
        <v>17.37617135207497</v>
      </c>
    </row>
    <row r="53" spans="1:6" ht="12.75">
      <c r="A53" s="54"/>
      <c r="B53" t="s">
        <v>13</v>
      </c>
      <c r="C53" s="22">
        <f>75000+14640</f>
        <v>89640</v>
      </c>
      <c r="D53" s="22">
        <v>84640</v>
      </c>
      <c r="E53" s="73">
        <v>14676</v>
      </c>
      <c r="F53" s="81">
        <f>(E53/D53)*100</f>
        <v>17.339319470699433</v>
      </c>
    </row>
    <row r="54" spans="1:6" ht="12.75">
      <c r="A54" s="54"/>
      <c r="B54" t="s">
        <v>106</v>
      </c>
      <c r="C54" s="22">
        <v>0</v>
      </c>
      <c r="D54" s="22">
        <v>5000</v>
      </c>
      <c r="E54" s="73">
        <v>900</v>
      </c>
      <c r="F54" s="81">
        <f>(E54/D54)*100</f>
        <v>18</v>
      </c>
    </row>
    <row r="55" spans="1:6" ht="12.75">
      <c r="A55" s="54"/>
      <c r="C55" s="22"/>
      <c r="D55" s="22"/>
      <c r="E55" s="73"/>
      <c r="F55" s="88"/>
    </row>
    <row r="56" spans="1:6" ht="12.75">
      <c r="A56" s="57">
        <v>71014</v>
      </c>
      <c r="B56" s="12" t="s">
        <v>62</v>
      </c>
      <c r="C56" s="23">
        <f aca="true" t="shared" si="4" ref="C56:E57">SUM(C57)</f>
        <v>2000</v>
      </c>
      <c r="D56" s="23">
        <f t="shared" si="4"/>
        <v>2000</v>
      </c>
      <c r="E56" s="72">
        <f t="shared" si="4"/>
        <v>0</v>
      </c>
      <c r="F56" s="84">
        <f>(E56/D56)*100</f>
        <v>0</v>
      </c>
    </row>
    <row r="57" spans="1:6" ht="12.75">
      <c r="A57" s="54"/>
      <c r="B57" t="s">
        <v>9</v>
      </c>
      <c r="C57" s="22">
        <f t="shared" si="4"/>
        <v>2000</v>
      </c>
      <c r="D57" s="22">
        <f t="shared" si="4"/>
        <v>2000</v>
      </c>
      <c r="E57" s="73">
        <f t="shared" si="4"/>
        <v>0</v>
      </c>
      <c r="F57" s="81">
        <f>(E57/D57)*100</f>
        <v>0</v>
      </c>
    </row>
    <row r="58" spans="1:6" ht="12.75">
      <c r="A58" s="54"/>
      <c r="B58" t="s">
        <v>19</v>
      </c>
      <c r="C58" s="22">
        <v>2000</v>
      </c>
      <c r="D58" s="22">
        <v>2000</v>
      </c>
      <c r="E58" s="73">
        <v>0</v>
      </c>
      <c r="F58" s="81">
        <v>0</v>
      </c>
    </row>
    <row r="59" spans="1:6" ht="12.75">
      <c r="A59" s="54"/>
      <c r="C59" s="22"/>
      <c r="D59" s="22"/>
      <c r="E59" s="73"/>
      <c r="F59" s="81"/>
    </row>
    <row r="60" spans="1:6" ht="12.75">
      <c r="A60" s="57">
        <v>71035</v>
      </c>
      <c r="B60" s="12" t="s">
        <v>111</v>
      </c>
      <c r="C60" s="23">
        <f aca="true" t="shared" si="5" ref="C60:E61">SUM(C61)</f>
        <v>0</v>
      </c>
      <c r="D60" s="23">
        <f t="shared" si="5"/>
        <v>6000</v>
      </c>
      <c r="E60" s="72">
        <f t="shared" si="5"/>
        <v>6000</v>
      </c>
      <c r="F60" s="84">
        <f>(E60/D60)*100</f>
        <v>100</v>
      </c>
    </row>
    <row r="61" spans="1:6" ht="12.75">
      <c r="A61" s="54"/>
      <c r="B61" t="s">
        <v>9</v>
      </c>
      <c r="C61" s="22">
        <f t="shared" si="5"/>
        <v>0</v>
      </c>
      <c r="D61" s="22">
        <f t="shared" si="5"/>
        <v>6000</v>
      </c>
      <c r="E61" s="73">
        <f t="shared" si="5"/>
        <v>6000</v>
      </c>
      <c r="F61" s="81">
        <f>(E61/D61)*100</f>
        <v>100</v>
      </c>
    </row>
    <row r="62" spans="1:6" ht="12.75">
      <c r="A62" s="54"/>
      <c r="B62" t="s">
        <v>19</v>
      </c>
      <c r="C62" s="22">
        <v>0</v>
      </c>
      <c r="D62" s="22">
        <v>6000</v>
      </c>
      <c r="E62" s="73">
        <v>6000</v>
      </c>
      <c r="F62" s="81">
        <v>0</v>
      </c>
    </row>
    <row r="63" spans="1:6" ht="12.75">
      <c r="A63" s="57"/>
      <c r="B63" s="12"/>
      <c r="C63" s="57"/>
      <c r="D63" s="57"/>
      <c r="E63" s="72"/>
      <c r="F63" s="87"/>
    </row>
    <row r="64" spans="1:6" ht="0.75" customHeight="1">
      <c r="A64" s="37"/>
      <c r="B64" s="37"/>
      <c r="C64" s="37"/>
      <c r="D64" s="37"/>
      <c r="E64" s="108"/>
      <c r="F64" s="109"/>
    </row>
    <row r="65" spans="1:6" ht="28.5" customHeight="1">
      <c r="A65" s="50" t="s">
        <v>0</v>
      </c>
      <c r="B65" s="8" t="s">
        <v>3</v>
      </c>
      <c r="C65" s="4" t="s">
        <v>4</v>
      </c>
      <c r="D65" s="4" t="s">
        <v>4</v>
      </c>
      <c r="E65" s="4" t="s">
        <v>103</v>
      </c>
      <c r="F65" s="4" t="s">
        <v>104</v>
      </c>
    </row>
    <row r="66" spans="1:6" ht="29.25" customHeight="1">
      <c r="A66" s="105" t="s">
        <v>1</v>
      </c>
      <c r="B66" s="106"/>
      <c r="C66" s="107" t="s">
        <v>102</v>
      </c>
      <c r="D66" s="107" t="s">
        <v>110</v>
      </c>
      <c r="E66" s="107" t="s">
        <v>110</v>
      </c>
      <c r="F66" s="107" t="s">
        <v>105</v>
      </c>
    </row>
    <row r="67" spans="1:6" ht="23.25" customHeight="1" thickBot="1">
      <c r="A67" s="55">
        <v>750</v>
      </c>
      <c r="B67" s="9" t="s">
        <v>20</v>
      </c>
      <c r="C67" s="20">
        <f>SUM(C68,C72,C78,C84,C90)</f>
        <v>8977124</v>
      </c>
      <c r="D67" s="20">
        <f>SUM(D68,D72,D78,D84,D90)</f>
        <v>9061199</v>
      </c>
      <c r="E67" s="69">
        <f>SUM(E68,E72,E78,E84,E90)</f>
        <v>7037482.07</v>
      </c>
      <c r="F67" s="79">
        <f>(E67/D67)*100</f>
        <v>77.66612420718275</v>
      </c>
    </row>
    <row r="68" spans="1:6" ht="24.75" customHeight="1" thickTop="1">
      <c r="A68" s="56">
        <v>75011</v>
      </c>
      <c r="B68" s="11" t="s">
        <v>63</v>
      </c>
      <c r="C68" s="21">
        <f aca="true" t="shared" si="6" ref="C68:E69">SUM(C69)</f>
        <v>251131</v>
      </c>
      <c r="D68" s="21">
        <f t="shared" si="6"/>
        <v>246126</v>
      </c>
      <c r="E68" s="76">
        <f t="shared" si="6"/>
        <v>246126</v>
      </c>
      <c r="F68" s="80">
        <f>(E68/D68)*100</f>
        <v>100</v>
      </c>
    </row>
    <row r="69" spans="1:6" ht="12.75">
      <c r="A69" s="54"/>
      <c r="B69" t="s">
        <v>9</v>
      </c>
      <c r="C69" s="22">
        <f t="shared" si="6"/>
        <v>251131</v>
      </c>
      <c r="D69" s="22">
        <f t="shared" si="6"/>
        <v>246126</v>
      </c>
      <c r="E69" s="73">
        <f t="shared" si="6"/>
        <v>246126</v>
      </c>
      <c r="F69" s="81">
        <f>(E69/D69)*100</f>
        <v>100</v>
      </c>
    </row>
    <row r="70" spans="1:6" ht="12.75">
      <c r="A70" s="54"/>
      <c r="B70" t="s">
        <v>21</v>
      </c>
      <c r="C70" s="22">
        <v>251131</v>
      </c>
      <c r="D70" s="22">
        <v>246126</v>
      </c>
      <c r="E70" s="73">
        <v>246126</v>
      </c>
      <c r="F70" s="81">
        <f>(E70/D70)*100</f>
        <v>100</v>
      </c>
    </row>
    <row r="71" spans="1:6" ht="12.75">
      <c r="A71" s="54"/>
      <c r="C71" s="22"/>
      <c r="D71" s="22"/>
      <c r="E71" s="73"/>
      <c r="F71" s="88"/>
    </row>
    <row r="72" spans="1:6" ht="12.75">
      <c r="A72" s="57">
        <v>75022</v>
      </c>
      <c r="B72" s="12" t="s">
        <v>64</v>
      </c>
      <c r="C72" s="23">
        <f>SUM(C73)</f>
        <v>241700</v>
      </c>
      <c r="D72" s="23">
        <f>SUM(D73)</f>
        <v>241700</v>
      </c>
      <c r="E72" s="72">
        <f>SUM(E73)</f>
        <v>215209.03</v>
      </c>
      <c r="F72" s="84">
        <f>(E72/D72)*100</f>
        <v>89.03973107157633</v>
      </c>
    </row>
    <row r="73" spans="1:6" ht="12.75">
      <c r="A73" s="54"/>
      <c r="B73" t="s">
        <v>17</v>
      </c>
      <c r="C73" s="22">
        <f>SUM(C74:C76)</f>
        <v>241700</v>
      </c>
      <c r="D73" s="22">
        <f>SUM(D74:D76)</f>
        <v>241700</v>
      </c>
      <c r="E73" s="73">
        <f>SUM(E74:E76)</f>
        <v>215209.03</v>
      </c>
      <c r="F73" s="81">
        <f>(E73/D73)*100</f>
        <v>89.03973107157633</v>
      </c>
    </row>
    <row r="74" spans="1:6" ht="12.75">
      <c r="A74" s="54"/>
      <c r="B74" t="s">
        <v>22</v>
      </c>
      <c r="C74" s="22">
        <v>224700</v>
      </c>
      <c r="D74" s="22">
        <v>224700</v>
      </c>
      <c r="E74" s="73">
        <v>203628.3</v>
      </c>
      <c r="F74" s="81">
        <f>(E74/D74)*100</f>
        <v>90.62229639519359</v>
      </c>
    </row>
    <row r="75" spans="1:6" ht="12.75">
      <c r="A75" s="54"/>
      <c r="B75" t="s">
        <v>106</v>
      </c>
      <c r="C75" s="22">
        <v>0</v>
      </c>
      <c r="D75" s="22">
        <v>2020</v>
      </c>
      <c r="E75" s="73">
        <v>2020</v>
      </c>
      <c r="F75" s="81">
        <f>(E75/D75)*100</f>
        <v>100</v>
      </c>
    </row>
    <row r="76" spans="1:6" ht="12.75">
      <c r="A76" s="54"/>
      <c r="B76" t="s">
        <v>23</v>
      </c>
      <c r="C76" s="22">
        <f>22000-5000</f>
        <v>17000</v>
      </c>
      <c r="D76" s="22">
        <v>14980</v>
      </c>
      <c r="E76" s="73">
        <v>9560.73</v>
      </c>
      <c r="F76" s="81">
        <f>(E76/D76)*100</f>
        <v>63.82329773030707</v>
      </c>
    </row>
    <row r="77" spans="1:6" ht="12.75">
      <c r="A77" s="54"/>
      <c r="B77" s="32"/>
      <c r="C77" s="22"/>
      <c r="D77" s="22"/>
      <c r="E77" s="73"/>
      <c r="F77" s="88"/>
    </row>
    <row r="78" spans="1:6" ht="12.75">
      <c r="A78" s="57">
        <v>75023</v>
      </c>
      <c r="B78" s="12" t="s">
        <v>65</v>
      </c>
      <c r="C78" s="23">
        <f>SUM(C79,C82)</f>
        <v>7866983</v>
      </c>
      <c r="D78" s="23">
        <f>SUM(D79,D82)</f>
        <v>7854089</v>
      </c>
      <c r="E78" s="72">
        <f>SUM(E79,E82)</f>
        <v>6102741.0600000005</v>
      </c>
      <c r="F78" s="84">
        <f>(E78/D78)*100</f>
        <v>77.7014502891424</v>
      </c>
    </row>
    <row r="79" spans="1:6" ht="12.75">
      <c r="A79" s="54"/>
      <c r="B79" t="s">
        <v>9</v>
      </c>
      <c r="C79" s="22">
        <f>SUM(C80:C81)</f>
        <v>5572383</v>
      </c>
      <c r="D79" s="22">
        <f>SUM(D80:D81)</f>
        <v>5654789</v>
      </c>
      <c r="E79" s="73">
        <f>SUM(E80:E81)</f>
        <v>5152341.78</v>
      </c>
      <c r="F79" s="81">
        <f>(E79/D79)*100</f>
        <v>91.11466015796522</v>
      </c>
    </row>
    <row r="80" spans="1:6" ht="12.75">
      <c r="A80" s="54"/>
      <c r="B80" t="s">
        <v>21</v>
      </c>
      <c r="C80" s="22">
        <v>4056400</v>
      </c>
      <c r="D80" s="22">
        <v>4125359</v>
      </c>
      <c r="E80" s="73">
        <v>3905031.46</v>
      </c>
      <c r="F80" s="81">
        <f>(E80/D80)*100</f>
        <v>94.65919111524596</v>
      </c>
    </row>
    <row r="81" spans="1:6" ht="12.75">
      <c r="A81" s="54"/>
      <c r="B81" t="s">
        <v>23</v>
      </c>
      <c r="C81" s="22">
        <f>1591163+5920+16900+12000-30000-80000</f>
        <v>1515983</v>
      </c>
      <c r="D81" s="22">
        <v>1529430</v>
      </c>
      <c r="E81" s="73">
        <v>1247310.32</v>
      </c>
      <c r="F81" s="81">
        <f>(E81/D81)*100</f>
        <v>81.55393316464304</v>
      </c>
    </row>
    <row r="82" spans="1:6" ht="12.75">
      <c r="A82" s="54"/>
      <c r="B82" t="s">
        <v>16</v>
      </c>
      <c r="C82" s="22">
        <v>2294600</v>
      </c>
      <c r="D82" s="22">
        <v>2199300</v>
      </c>
      <c r="E82" s="73">
        <v>950399.28</v>
      </c>
      <c r="F82" s="81">
        <f>(E82/D82)*100</f>
        <v>43.21371709180194</v>
      </c>
    </row>
    <row r="83" spans="1:6" ht="12.75">
      <c r="A83" s="54"/>
      <c r="B83" s="54"/>
      <c r="C83" s="22"/>
      <c r="D83" s="22"/>
      <c r="E83" s="73"/>
      <c r="F83" s="90"/>
    </row>
    <row r="84" spans="1:6" ht="12.75">
      <c r="A84" s="57">
        <v>75095</v>
      </c>
      <c r="B84" s="12" t="s">
        <v>8</v>
      </c>
      <c r="C84" s="23">
        <f>SUM(C85)</f>
        <v>521350</v>
      </c>
      <c r="D84" s="23">
        <f>SUM(D85)</f>
        <v>703290</v>
      </c>
      <c r="E84" s="104">
        <f>SUM(E85)</f>
        <v>459113.87999999995</v>
      </c>
      <c r="F84" s="84">
        <f>(E84/D84)*100</f>
        <v>65.2808770208591</v>
      </c>
    </row>
    <row r="85" spans="1:6" ht="12.75">
      <c r="A85" s="54"/>
      <c r="B85" t="s">
        <v>9</v>
      </c>
      <c r="C85" s="22">
        <f>SUM(C86:C87)</f>
        <v>521350</v>
      </c>
      <c r="D85" s="22">
        <f>SUM(D86:D88)</f>
        <v>703290</v>
      </c>
      <c r="E85" s="98">
        <f>SUM(E86:E88)</f>
        <v>459113.87999999995</v>
      </c>
      <c r="F85" s="81">
        <f>(E85/D85)*100</f>
        <v>65.2808770208591</v>
      </c>
    </row>
    <row r="86" spans="1:6" ht="12.75">
      <c r="A86" s="54" t="s">
        <v>2</v>
      </c>
      <c r="B86" t="s">
        <v>24</v>
      </c>
      <c r="C86" s="22">
        <v>10000</v>
      </c>
      <c r="D86" s="22">
        <v>11000</v>
      </c>
      <c r="E86" s="73">
        <v>9199.72</v>
      </c>
      <c r="F86" s="81">
        <f>(E86/D86)*100</f>
        <v>83.63381818181817</v>
      </c>
    </row>
    <row r="87" spans="1:6" ht="12.75">
      <c r="A87" s="54"/>
      <c r="B87" t="s">
        <v>25</v>
      </c>
      <c r="C87" s="22">
        <f>464350+47000</f>
        <v>511350</v>
      </c>
      <c r="D87" s="22">
        <v>492290</v>
      </c>
      <c r="E87" s="73">
        <v>329914.16</v>
      </c>
      <c r="F87" s="81">
        <f>(E87/D87)*100</f>
        <v>67.01622214548335</v>
      </c>
    </row>
    <row r="88" spans="1:6" ht="12.75">
      <c r="A88" s="54"/>
      <c r="B88" t="s">
        <v>52</v>
      </c>
      <c r="C88" s="22">
        <v>0</v>
      </c>
      <c r="D88" s="22">
        <v>200000</v>
      </c>
      <c r="E88" s="73">
        <v>120000</v>
      </c>
      <c r="F88" s="81"/>
    </row>
    <row r="89" spans="1:6" ht="12.75">
      <c r="A89" s="54"/>
      <c r="C89" s="22"/>
      <c r="D89" s="22"/>
      <c r="E89" s="73"/>
      <c r="F89" s="88"/>
    </row>
    <row r="90" spans="1:6" ht="12.75">
      <c r="A90" s="57">
        <v>75097</v>
      </c>
      <c r="B90" s="12" t="s">
        <v>66</v>
      </c>
      <c r="C90" s="23">
        <f aca="true" t="shared" si="7" ref="C90:E91">SUM(C91)</f>
        <v>95960</v>
      </c>
      <c r="D90" s="23">
        <f t="shared" si="7"/>
        <v>15994</v>
      </c>
      <c r="E90" s="72">
        <f t="shared" si="7"/>
        <v>14292.1</v>
      </c>
      <c r="F90" s="84">
        <f>(E90/D90)*100</f>
        <v>89.35913467550331</v>
      </c>
    </row>
    <row r="91" spans="1:6" ht="12.75">
      <c r="A91" s="54"/>
      <c r="B91" t="s">
        <v>9</v>
      </c>
      <c r="C91" s="22">
        <f t="shared" si="7"/>
        <v>95960</v>
      </c>
      <c r="D91" s="22">
        <f t="shared" si="7"/>
        <v>15994</v>
      </c>
      <c r="E91" s="73">
        <f t="shared" si="7"/>
        <v>14292.1</v>
      </c>
      <c r="F91" s="81">
        <f>(E91/D91)*100</f>
        <v>89.35913467550331</v>
      </c>
    </row>
    <row r="92" spans="1:6" ht="12.75">
      <c r="A92" s="54"/>
      <c r="B92" t="s">
        <v>32</v>
      </c>
      <c r="C92" s="22">
        <v>95960</v>
      </c>
      <c r="D92" s="22">
        <v>15994</v>
      </c>
      <c r="E92" s="73">
        <v>14292.1</v>
      </c>
      <c r="F92" s="81">
        <f>(E92/D92)*100</f>
        <v>89.35913467550331</v>
      </c>
    </row>
    <row r="93" spans="1:6" ht="13.5" thickBot="1">
      <c r="A93" s="26"/>
      <c r="B93" s="10"/>
      <c r="C93" s="24"/>
      <c r="D93" s="24"/>
      <c r="E93" s="75"/>
      <c r="F93" s="89"/>
    </row>
    <row r="94" spans="1:6" ht="13.5" thickTop="1">
      <c r="A94" s="25"/>
      <c r="C94" s="25"/>
      <c r="D94" s="25"/>
      <c r="E94" s="68"/>
      <c r="F94" s="85"/>
    </row>
    <row r="95" spans="1:6" ht="27" customHeight="1" thickBot="1">
      <c r="A95" s="59">
        <v>751</v>
      </c>
      <c r="B95" s="27" t="s">
        <v>67</v>
      </c>
      <c r="C95" s="20">
        <f>SUM(C96,C100)</f>
        <v>6383</v>
      </c>
      <c r="D95" s="20">
        <f>SUM(D96,D100)</f>
        <v>99274</v>
      </c>
      <c r="E95" s="102">
        <f>SUM(E96,E100)</f>
        <v>94154</v>
      </c>
      <c r="F95" s="79">
        <f>(E95/D95)*100</f>
        <v>94.84255696355541</v>
      </c>
    </row>
    <row r="96" spans="1:6" ht="31.5" customHeight="1" thickTop="1">
      <c r="A96" s="56">
        <v>75101</v>
      </c>
      <c r="B96" s="49" t="s">
        <v>68</v>
      </c>
      <c r="C96" s="21">
        <f aca="true" t="shared" si="8" ref="C96:E97">SUM(C97)</f>
        <v>6383</v>
      </c>
      <c r="D96" s="21">
        <f t="shared" si="8"/>
        <v>6383</v>
      </c>
      <c r="E96" s="76">
        <f t="shared" si="8"/>
        <v>6383</v>
      </c>
      <c r="F96" s="80">
        <f>(E96/D96)*100</f>
        <v>100</v>
      </c>
    </row>
    <row r="97" spans="1:6" ht="12.75">
      <c r="A97" s="54"/>
      <c r="B97" t="s">
        <v>9</v>
      </c>
      <c r="C97" s="22">
        <f t="shared" si="8"/>
        <v>6383</v>
      </c>
      <c r="D97" s="22">
        <f t="shared" si="8"/>
        <v>6383</v>
      </c>
      <c r="E97" s="73">
        <f t="shared" si="8"/>
        <v>6383</v>
      </c>
      <c r="F97" s="81">
        <f>(E97/D97)*100</f>
        <v>100</v>
      </c>
    </row>
    <row r="98" spans="1:6" ht="12.75">
      <c r="A98" s="54"/>
      <c r="B98" t="s">
        <v>21</v>
      </c>
      <c r="C98" s="22">
        <v>6383</v>
      </c>
      <c r="D98" s="22">
        <v>6383</v>
      </c>
      <c r="E98" s="73">
        <v>6383</v>
      </c>
      <c r="F98" s="81">
        <f>(E98/D98)*100</f>
        <v>100</v>
      </c>
    </row>
    <row r="99" spans="1:6" ht="12.75">
      <c r="A99" s="57"/>
      <c r="B99" s="12"/>
      <c r="C99" s="23"/>
      <c r="D99" s="23"/>
      <c r="E99" s="72"/>
      <c r="F99" s="84"/>
    </row>
    <row r="100" spans="1:6" ht="36" customHeight="1">
      <c r="A100" s="57">
        <v>75109</v>
      </c>
      <c r="B100" s="28" t="s">
        <v>112</v>
      </c>
      <c r="C100" s="23">
        <f>SUM(C101)</f>
        <v>0</v>
      </c>
      <c r="D100" s="23">
        <f>SUM(D101)</f>
        <v>92891</v>
      </c>
      <c r="E100" s="72">
        <f>SUM(E101)</f>
        <v>87771</v>
      </c>
      <c r="F100" s="84">
        <f>(E100/D100)*100</f>
        <v>94.48816354652226</v>
      </c>
    </row>
    <row r="101" spans="1:6" ht="12.75">
      <c r="A101" s="54"/>
      <c r="B101" t="s">
        <v>9</v>
      </c>
      <c r="C101" s="22">
        <f>SUM(C102:C104)</f>
        <v>0</v>
      </c>
      <c r="D101" s="22">
        <f>SUM(D102:D104)</f>
        <v>92891</v>
      </c>
      <c r="E101" s="22">
        <f>SUM(E102:E104)</f>
        <v>87771</v>
      </c>
      <c r="F101" s="81">
        <f>(E101/D101)*100</f>
        <v>94.48816354652226</v>
      </c>
    </row>
    <row r="102" spans="1:6" ht="12.75">
      <c r="A102" s="54"/>
      <c r="B102" t="s">
        <v>21</v>
      </c>
      <c r="C102" s="22">
        <v>0</v>
      </c>
      <c r="D102" s="22">
        <v>19980</v>
      </c>
      <c r="E102" s="73">
        <v>19979.88</v>
      </c>
      <c r="F102" s="81">
        <f>(E102/D102)*100</f>
        <v>99.99939939939941</v>
      </c>
    </row>
    <row r="103" spans="1:6" ht="12.75">
      <c r="A103" s="54"/>
      <c r="B103" t="s">
        <v>113</v>
      </c>
      <c r="C103" s="22">
        <v>0</v>
      </c>
      <c r="D103" s="22">
        <v>22911</v>
      </c>
      <c r="E103" s="73">
        <v>22911.12</v>
      </c>
      <c r="F103" s="81"/>
    </row>
    <row r="104" spans="1:6" ht="12.75">
      <c r="A104" s="54"/>
      <c r="B104" t="s">
        <v>114</v>
      </c>
      <c r="C104" s="22">
        <v>0</v>
      </c>
      <c r="D104" s="22">
        <v>50000</v>
      </c>
      <c r="E104" s="73">
        <v>44880</v>
      </c>
      <c r="F104" s="81"/>
    </row>
    <row r="105" spans="1:6" ht="13.5" thickBot="1">
      <c r="A105" s="26"/>
      <c r="B105" s="26"/>
      <c r="C105" s="24"/>
      <c r="D105" s="24"/>
      <c r="E105" s="75"/>
      <c r="F105" s="89"/>
    </row>
    <row r="106" spans="1:6" ht="13.5" thickTop="1">
      <c r="A106" s="25"/>
      <c r="C106" s="19"/>
      <c r="D106" s="19"/>
      <c r="E106" s="68"/>
      <c r="F106" s="85"/>
    </row>
    <row r="107" spans="1:6" ht="19.5" customHeight="1" thickBot="1">
      <c r="A107" s="55">
        <v>754</v>
      </c>
      <c r="B107" s="9" t="s">
        <v>28</v>
      </c>
      <c r="C107" s="20">
        <f>SUM(C108,C112,C117,C123)</f>
        <v>567625</v>
      </c>
      <c r="D107" s="20">
        <f>SUM(D108,D112,D117,D123)</f>
        <v>603791</v>
      </c>
      <c r="E107" s="102">
        <f>SUM(E108,E112,E117,E123)</f>
        <v>497265.38</v>
      </c>
      <c r="F107" s="79">
        <f>(E107/D107)*100</f>
        <v>82.35720307192389</v>
      </c>
    </row>
    <row r="108" spans="1:6" ht="20.25" customHeight="1" thickTop="1">
      <c r="A108" s="57">
        <v>75411</v>
      </c>
      <c r="B108" s="12" t="s">
        <v>115</v>
      </c>
      <c r="C108" s="23">
        <f>SUM(C109,C110)</f>
        <v>0</v>
      </c>
      <c r="D108" s="23">
        <f>SUM(D109)</f>
        <v>5000</v>
      </c>
      <c r="E108" s="72">
        <f>SUM(E109)</f>
        <v>5000</v>
      </c>
      <c r="F108" s="84">
        <f>(E108/D108)*100</f>
        <v>100</v>
      </c>
    </row>
    <row r="109" spans="1:6" ht="12.75">
      <c r="A109" s="54"/>
      <c r="B109" t="s">
        <v>9</v>
      </c>
      <c r="C109" s="22">
        <f>SUM(C110)</f>
        <v>0</v>
      </c>
      <c r="D109" s="22">
        <f>SUM(D110)</f>
        <v>5000</v>
      </c>
      <c r="E109" s="98">
        <f>SUM(E110)</f>
        <v>5000</v>
      </c>
      <c r="F109" s="81">
        <f>(E109/D109)*100</f>
        <v>100</v>
      </c>
    </row>
    <row r="110" spans="1:6" ht="12.75">
      <c r="A110" s="54"/>
      <c r="B110" t="s">
        <v>32</v>
      </c>
      <c r="C110" s="22">
        <v>0</v>
      </c>
      <c r="D110" s="22">
        <v>5000</v>
      </c>
      <c r="E110" s="73">
        <v>5000</v>
      </c>
      <c r="F110" s="81">
        <f>(E110/D110)*100</f>
        <v>100</v>
      </c>
    </row>
    <row r="111" spans="1:6" ht="12.75">
      <c r="A111" s="54"/>
      <c r="C111" s="22"/>
      <c r="D111" s="22"/>
      <c r="E111" s="99"/>
      <c r="F111" s="81"/>
    </row>
    <row r="112" spans="1:6" ht="12.75">
      <c r="A112" s="57">
        <v>75414</v>
      </c>
      <c r="B112" s="12" t="s">
        <v>69</v>
      </c>
      <c r="C112" s="23">
        <f>SUM(C113,C115)</f>
        <v>32000</v>
      </c>
      <c r="D112" s="23">
        <f>SUM(D113,D115)</f>
        <v>32000</v>
      </c>
      <c r="E112" s="104">
        <f>SUM(E113,E115)</f>
        <v>29133.2</v>
      </c>
      <c r="F112" s="84">
        <f>(E112/D112)*100</f>
        <v>91.04125</v>
      </c>
    </row>
    <row r="113" spans="1:6" ht="12.75">
      <c r="A113" s="54"/>
      <c r="B113" t="s">
        <v>9</v>
      </c>
      <c r="C113" s="22">
        <f>SUM(C114)</f>
        <v>32000</v>
      </c>
      <c r="D113" s="22">
        <f>SUM(D114)</f>
        <v>3850</v>
      </c>
      <c r="E113" s="73">
        <f>SUM(E114)</f>
        <v>1000</v>
      </c>
      <c r="F113" s="81">
        <f>(E113/D113)*100</f>
        <v>25.97402597402597</v>
      </c>
    </row>
    <row r="114" spans="1:6" ht="12.75">
      <c r="A114" s="54"/>
      <c r="B114" t="s">
        <v>15</v>
      </c>
      <c r="C114" s="22">
        <v>32000</v>
      </c>
      <c r="D114" s="22">
        <v>3850</v>
      </c>
      <c r="E114" s="73">
        <v>1000</v>
      </c>
      <c r="F114" s="81">
        <f>(E114/D114)*100</f>
        <v>25.97402597402597</v>
      </c>
    </row>
    <row r="115" spans="1:6" ht="12.75">
      <c r="A115" s="54"/>
      <c r="B115" t="s">
        <v>16</v>
      </c>
      <c r="C115" s="22">
        <v>0</v>
      </c>
      <c r="D115" s="22">
        <v>28150</v>
      </c>
      <c r="E115" s="73">
        <v>28133.2</v>
      </c>
      <c r="F115" s="81">
        <f>(E115/D115)*100</f>
        <v>99.94031971580817</v>
      </c>
    </row>
    <row r="116" spans="1:6" ht="12.75">
      <c r="A116" s="54"/>
      <c r="C116" s="22"/>
      <c r="D116" s="22"/>
      <c r="E116" s="73"/>
      <c r="F116" s="88"/>
    </row>
    <row r="117" spans="1:6" ht="12.75">
      <c r="A117" s="57">
        <v>75416</v>
      </c>
      <c r="B117" s="12" t="s">
        <v>26</v>
      </c>
      <c r="C117" s="23">
        <f>SUM(C118,C121)</f>
        <v>535625</v>
      </c>
      <c r="D117" s="23">
        <f>SUM(D118,D121)</f>
        <v>535625</v>
      </c>
      <c r="E117" s="72">
        <f>SUM(E118,E121)</f>
        <v>435181.48</v>
      </c>
      <c r="F117" s="84">
        <f>(E117/D117)*100</f>
        <v>81.24741750291716</v>
      </c>
    </row>
    <row r="118" spans="1:6" ht="12.75">
      <c r="A118" s="54"/>
      <c r="B118" t="s">
        <v>9</v>
      </c>
      <c r="C118" s="22">
        <f>SUM(C119:C120)</f>
        <v>252125</v>
      </c>
      <c r="D118" s="22">
        <f>SUM(D119:D120)</f>
        <v>252125</v>
      </c>
      <c r="E118" s="73">
        <f>SUM(E119:E120)</f>
        <v>186661.16</v>
      </c>
      <c r="F118" s="81">
        <f>(E118/D118)*100</f>
        <v>74.03516509667824</v>
      </c>
    </row>
    <row r="119" spans="1:6" ht="12.75">
      <c r="A119" s="54"/>
      <c r="B119" t="s">
        <v>21</v>
      </c>
      <c r="C119" s="22">
        <v>173298</v>
      </c>
      <c r="D119" s="22">
        <v>173298</v>
      </c>
      <c r="E119" s="73">
        <v>132042.31</v>
      </c>
      <c r="F119" s="81">
        <f>(E119/D119)*100</f>
        <v>76.19378757977587</v>
      </c>
    </row>
    <row r="120" spans="1:6" ht="12.75">
      <c r="A120" s="54"/>
      <c r="B120" t="s">
        <v>27</v>
      </c>
      <c r="C120" s="22">
        <v>78827</v>
      </c>
      <c r="D120" s="22">
        <v>78827</v>
      </c>
      <c r="E120" s="73">
        <v>54618.85</v>
      </c>
      <c r="F120" s="81">
        <f>(E120/D120)*100</f>
        <v>69.28952008829462</v>
      </c>
    </row>
    <row r="121" spans="1:6" ht="12.75">
      <c r="A121" s="54"/>
      <c r="B121" t="s">
        <v>16</v>
      </c>
      <c r="C121" s="22">
        <f>200000+83500</f>
        <v>283500</v>
      </c>
      <c r="D121" s="22">
        <f>200000+83500</f>
        <v>283500</v>
      </c>
      <c r="E121" s="73">
        <v>248520.32</v>
      </c>
      <c r="F121" s="81">
        <f>(E121/D121)*100</f>
        <v>87.6614885361552</v>
      </c>
    </row>
    <row r="122" spans="1:6" ht="12.75">
      <c r="A122" s="54"/>
      <c r="C122" s="22"/>
      <c r="D122" s="22"/>
      <c r="E122" s="99"/>
      <c r="F122" s="81"/>
    </row>
    <row r="123" spans="1:6" ht="12.75">
      <c r="A123" s="57">
        <v>75478</v>
      </c>
      <c r="B123" s="12" t="s">
        <v>116</v>
      </c>
      <c r="C123" s="23">
        <f>SUM(C124,C126)</f>
        <v>0</v>
      </c>
      <c r="D123" s="23">
        <f>SUM(D124,D126)</f>
        <v>31166</v>
      </c>
      <c r="E123" s="104">
        <f>SUM(E124,E126)</f>
        <v>27950.7</v>
      </c>
      <c r="F123" s="84">
        <f>(E123/D123)*100</f>
        <v>89.68330873387667</v>
      </c>
    </row>
    <row r="124" spans="1:6" ht="12.75">
      <c r="A124" s="54"/>
      <c r="B124" t="s">
        <v>9</v>
      </c>
      <c r="C124" s="22">
        <v>0</v>
      </c>
      <c r="D124" s="22">
        <f>SUM(D125)</f>
        <v>31166</v>
      </c>
      <c r="E124" s="73">
        <f>SUM(E125)</f>
        <v>27950.7</v>
      </c>
      <c r="F124" s="81">
        <f>(E124/D124)*100</f>
        <v>89.68330873387667</v>
      </c>
    </row>
    <row r="125" spans="1:6" ht="12.75">
      <c r="A125" s="54"/>
      <c r="B125" t="s">
        <v>15</v>
      </c>
      <c r="C125" s="22">
        <v>0</v>
      </c>
      <c r="D125" s="22">
        <v>31166</v>
      </c>
      <c r="E125" s="73">
        <v>27950.7</v>
      </c>
      <c r="F125" s="81">
        <f>(E125/D125)*100</f>
        <v>89.68330873387667</v>
      </c>
    </row>
    <row r="126" spans="1:6" ht="13.5" thickBot="1">
      <c r="A126" s="26"/>
      <c r="B126" s="10"/>
      <c r="C126" s="24"/>
      <c r="D126" s="24"/>
      <c r="E126" s="75"/>
      <c r="F126" s="89"/>
    </row>
    <row r="127" spans="1:6" ht="13.5" thickTop="1">
      <c r="A127" s="25"/>
      <c r="C127" s="19"/>
      <c r="D127" s="19"/>
      <c r="E127" s="68"/>
      <c r="F127" s="85"/>
    </row>
    <row r="128" spans="1:6" ht="22.5" customHeight="1" thickBot="1">
      <c r="A128" s="55">
        <v>757</v>
      </c>
      <c r="B128" s="9" t="s">
        <v>29</v>
      </c>
      <c r="C128" s="20">
        <f>SUM(C129,C132)</f>
        <v>1286063</v>
      </c>
      <c r="D128" s="20">
        <f>SUM(D129,D132)</f>
        <v>1286063</v>
      </c>
      <c r="E128" s="69">
        <f>SUM(E129,E132)</f>
        <v>1153791.7</v>
      </c>
      <c r="F128" s="79">
        <f>(E128/D128)*100</f>
        <v>89.71502173688225</v>
      </c>
    </row>
    <row r="129" spans="1:6" ht="22.5" customHeight="1" thickTop="1">
      <c r="A129" s="56">
        <v>75702</v>
      </c>
      <c r="B129" s="11" t="s">
        <v>70</v>
      </c>
      <c r="C129" s="21">
        <f>SUM(C130)</f>
        <v>250000</v>
      </c>
      <c r="D129" s="21">
        <f>SUM(D130)</f>
        <v>249995</v>
      </c>
      <c r="E129" s="76">
        <f>SUM(E130)</f>
        <v>117723.7</v>
      </c>
      <c r="F129" s="80">
        <f>(E129/D129)*100</f>
        <v>47.09042180843617</v>
      </c>
    </row>
    <row r="130" spans="1:6" ht="18" customHeight="1">
      <c r="A130" s="54"/>
      <c r="B130" t="s">
        <v>101</v>
      </c>
      <c r="C130" s="22">
        <v>250000</v>
      </c>
      <c r="D130" s="22">
        <v>249995</v>
      </c>
      <c r="E130" s="73">
        <v>117723.7</v>
      </c>
      <c r="F130" s="81">
        <f>(E130/D130)*100</f>
        <v>47.09042180843617</v>
      </c>
    </row>
    <row r="131" spans="1:6" ht="12.75">
      <c r="A131" s="54"/>
      <c r="C131" s="22"/>
      <c r="D131" s="22"/>
      <c r="E131" s="73"/>
      <c r="F131" s="88"/>
    </row>
    <row r="132" spans="1:6" ht="24.75" customHeight="1">
      <c r="A132" s="57">
        <v>75704</v>
      </c>
      <c r="B132" s="28" t="s">
        <v>71</v>
      </c>
      <c r="C132" s="23">
        <f>SUM(C133)</f>
        <v>1036063</v>
      </c>
      <c r="D132" s="23">
        <f>SUM(D133)</f>
        <v>1036068</v>
      </c>
      <c r="E132" s="72">
        <f>SUM(E133)</f>
        <v>1036068</v>
      </c>
      <c r="F132" s="84">
        <f>(E132/D132)*100</f>
        <v>100</v>
      </c>
    </row>
    <row r="133" spans="1:6" ht="21" customHeight="1" thickBot="1">
      <c r="A133" s="26"/>
      <c r="B133" s="10" t="s">
        <v>43</v>
      </c>
      <c r="C133" s="24">
        <v>1036063</v>
      </c>
      <c r="D133" s="24">
        <v>1036068</v>
      </c>
      <c r="E133" s="75">
        <v>1036068</v>
      </c>
      <c r="F133" s="113">
        <f>(E133/D133)*100</f>
        <v>100</v>
      </c>
    </row>
    <row r="134" spans="1:6" ht="1.5" customHeight="1" thickTop="1">
      <c r="A134" s="12"/>
      <c r="B134" s="12"/>
      <c r="C134" s="110"/>
      <c r="D134" s="110"/>
      <c r="E134" s="111"/>
      <c r="F134" s="112"/>
    </row>
    <row r="135" spans="1:6" ht="25.5" customHeight="1">
      <c r="A135" s="50" t="s">
        <v>0</v>
      </c>
      <c r="B135" s="8" t="s">
        <v>3</v>
      </c>
      <c r="C135" s="4" t="s">
        <v>4</v>
      </c>
      <c r="D135" s="4" t="s">
        <v>4</v>
      </c>
      <c r="E135" s="4" t="s">
        <v>103</v>
      </c>
      <c r="F135" s="4" t="s">
        <v>104</v>
      </c>
    </row>
    <row r="136" spans="1:6" ht="24" customHeight="1">
      <c r="A136" s="105" t="s">
        <v>1</v>
      </c>
      <c r="B136" s="106"/>
      <c r="C136" s="107" t="s">
        <v>102</v>
      </c>
      <c r="D136" s="107" t="s">
        <v>110</v>
      </c>
      <c r="E136" s="107" t="s">
        <v>110</v>
      </c>
      <c r="F136" s="107" t="s">
        <v>105</v>
      </c>
    </row>
    <row r="137" spans="1:6" ht="28.5" customHeight="1" thickBot="1">
      <c r="A137" s="55">
        <v>758</v>
      </c>
      <c r="B137" s="9" t="s">
        <v>30</v>
      </c>
      <c r="C137" s="20">
        <f>SUM(C138)</f>
        <v>847300</v>
      </c>
      <c r="D137" s="20">
        <f>SUM(D138)</f>
        <v>781371</v>
      </c>
      <c r="E137" s="69">
        <f>SUM(E138)</f>
        <v>0</v>
      </c>
      <c r="F137" s="79">
        <f aca="true" t="shared" si="9" ref="F137:F146">(E137/D137)*100</f>
        <v>0</v>
      </c>
    </row>
    <row r="138" spans="1:6" ht="26.25" customHeight="1" thickTop="1">
      <c r="A138" s="57">
        <v>75818</v>
      </c>
      <c r="B138" s="12" t="s">
        <v>72</v>
      </c>
      <c r="C138" s="23">
        <f>SUM(C139,C141)</f>
        <v>847300</v>
      </c>
      <c r="D138" s="23">
        <f>SUM(D139,D141)</f>
        <v>781371</v>
      </c>
      <c r="E138" s="72">
        <f>SUM(E139,E141)</f>
        <v>0</v>
      </c>
      <c r="F138" s="80">
        <f t="shared" si="9"/>
        <v>0</v>
      </c>
    </row>
    <row r="139" spans="1:6" ht="12.75">
      <c r="A139" s="54"/>
      <c r="B139" t="s">
        <v>45</v>
      </c>
      <c r="C139" s="22">
        <f>SUM(C140)</f>
        <v>300000</v>
      </c>
      <c r="D139" s="22">
        <f>SUM(D140)</f>
        <v>334071</v>
      </c>
      <c r="E139" s="73">
        <f>SUM(E140)</f>
        <v>0</v>
      </c>
      <c r="F139" s="81">
        <f t="shared" si="9"/>
        <v>0</v>
      </c>
    </row>
    <row r="140" spans="1:6" ht="12.75">
      <c r="A140" s="57"/>
      <c r="B140" s="12" t="s">
        <v>46</v>
      </c>
      <c r="C140" s="23">
        <v>300000</v>
      </c>
      <c r="D140" s="23">
        <v>334071</v>
      </c>
      <c r="E140" s="72">
        <v>0</v>
      </c>
      <c r="F140" s="84">
        <f t="shared" si="9"/>
        <v>0</v>
      </c>
    </row>
    <row r="141" spans="1:6" ht="12.75">
      <c r="A141" s="54"/>
      <c r="B141" t="s">
        <v>48</v>
      </c>
      <c r="C141" s="22">
        <f>SUM(C142,C145)</f>
        <v>547300</v>
      </c>
      <c r="D141" s="22">
        <f>SUM(D142,D145)</f>
        <v>447300</v>
      </c>
      <c r="E141" s="73">
        <f>SUM(E142,E145)</f>
        <v>0</v>
      </c>
      <c r="F141" s="81">
        <f t="shared" si="9"/>
        <v>0</v>
      </c>
    </row>
    <row r="142" spans="1:6" ht="12.75">
      <c r="A142" s="54"/>
      <c r="B142" t="s">
        <v>46</v>
      </c>
      <c r="C142" s="22">
        <f>SUM(C143:C144)</f>
        <v>111700</v>
      </c>
      <c r="D142" s="22">
        <f>SUM(D143:D144)</f>
        <v>11700</v>
      </c>
      <c r="E142" s="73">
        <f>SUM(E143:E144)</f>
        <v>0</v>
      </c>
      <c r="F142" s="81">
        <f t="shared" si="9"/>
        <v>0</v>
      </c>
    </row>
    <row r="143" spans="1:6" ht="12.75">
      <c r="A143" s="54"/>
      <c r="B143" s="35" t="s">
        <v>56</v>
      </c>
      <c r="C143" s="22">
        <v>11700</v>
      </c>
      <c r="D143" s="22">
        <v>11700</v>
      </c>
      <c r="E143" s="73">
        <v>0</v>
      </c>
      <c r="F143" s="81">
        <f t="shared" si="9"/>
        <v>0</v>
      </c>
    </row>
    <row r="144" spans="1:6" ht="12.75">
      <c r="A144" s="54"/>
      <c r="B144" s="47" t="s">
        <v>57</v>
      </c>
      <c r="C144" s="22">
        <v>100000</v>
      </c>
      <c r="D144" s="22">
        <v>0</v>
      </c>
      <c r="E144" s="73">
        <v>0</v>
      </c>
      <c r="F144" s="81"/>
    </row>
    <row r="145" spans="1:6" ht="12.75">
      <c r="A145" s="54"/>
      <c r="B145" s="47" t="s">
        <v>16</v>
      </c>
      <c r="C145" s="22">
        <f>SUM(C146)</f>
        <v>435600</v>
      </c>
      <c r="D145" s="22">
        <f>SUM(D146)</f>
        <v>435600</v>
      </c>
      <c r="E145" s="73">
        <f>SUM(E146)</f>
        <v>0</v>
      </c>
      <c r="F145" s="81">
        <f t="shared" si="9"/>
        <v>0</v>
      </c>
    </row>
    <row r="146" spans="1:6" ht="12.75">
      <c r="A146" s="54"/>
      <c r="B146" s="47" t="s">
        <v>55</v>
      </c>
      <c r="C146" s="22">
        <v>435600</v>
      </c>
      <c r="D146" s="22">
        <v>435600</v>
      </c>
      <c r="E146" s="73">
        <v>0</v>
      </c>
      <c r="F146" s="81">
        <f t="shared" si="9"/>
        <v>0</v>
      </c>
    </row>
    <row r="147" spans="1:6" ht="7.5" customHeight="1" thickBot="1">
      <c r="A147" s="26"/>
      <c r="B147" s="10"/>
      <c r="C147" s="24"/>
      <c r="D147" s="24"/>
      <c r="E147" s="75"/>
      <c r="F147" s="89"/>
    </row>
    <row r="148" spans="1:6" ht="13.5" thickTop="1">
      <c r="A148" s="25"/>
      <c r="B148" s="38"/>
      <c r="C148" s="25"/>
      <c r="D148" s="25"/>
      <c r="E148" s="68"/>
      <c r="F148" s="85"/>
    </row>
    <row r="149" spans="1:6" ht="21" customHeight="1" thickBot="1">
      <c r="A149" s="55">
        <v>801</v>
      </c>
      <c r="B149" s="9" t="s">
        <v>31</v>
      </c>
      <c r="C149" s="20">
        <f>SUM(C150,C156,C162,C168,C173,C178,C184)</f>
        <v>32383102</v>
      </c>
      <c r="D149" s="20">
        <f>SUM(D150,D156,D162,D168,D173,D178,D184)</f>
        <v>33350731</v>
      </c>
      <c r="E149" s="69">
        <f>SUM(E150,E156,E162,E168,E173,E178,E184)</f>
        <v>30464166.48</v>
      </c>
      <c r="F149" s="79">
        <f aca="true" t="shared" si="10" ref="F149:F154">(E149/D149)*100</f>
        <v>91.34482383609523</v>
      </c>
    </row>
    <row r="150" spans="1:6" ht="25.5" customHeight="1" thickTop="1">
      <c r="A150" s="56">
        <v>80101</v>
      </c>
      <c r="B150" s="11" t="s">
        <v>73</v>
      </c>
      <c r="C150" s="21">
        <f>SUM(C151,C154)</f>
        <v>15986232</v>
      </c>
      <c r="D150" s="21">
        <f>SUM(D151,D154)</f>
        <v>16485691</v>
      </c>
      <c r="E150" s="76">
        <f>SUM(E151,E154)</f>
        <v>15214453.870000001</v>
      </c>
      <c r="F150" s="80">
        <f t="shared" si="10"/>
        <v>92.28884533866369</v>
      </c>
    </row>
    <row r="151" spans="1:6" ht="12.75">
      <c r="A151" s="54"/>
      <c r="B151" t="s">
        <v>9</v>
      </c>
      <c r="C151" s="22">
        <f>SUM(C152:C153)</f>
        <v>9059232</v>
      </c>
      <c r="D151" s="22">
        <f>SUM(D152:D153)</f>
        <v>9249099</v>
      </c>
      <c r="E151" s="73">
        <f>SUM(E152:E153)</f>
        <v>8622704.63</v>
      </c>
      <c r="F151" s="81">
        <f t="shared" si="10"/>
        <v>93.22750929577033</v>
      </c>
    </row>
    <row r="152" spans="1:6" ht="12.75">
      <c r="A152" s="54"/>
      <c r="B152" t="s">
        <v>21</v>
      </c>
      <c r="C152" s="22">
        <v>7282818</v>
      </c>
      <c r="D152" s="103">
        <v>7156116</v>
      </c>
      <c r="E152" s="73">
        <v>7105193.32</v>
      </c>
      <c r="F152" s="81">
        <f t="shared" si="10"/>
        <v>99.28840337412083</v>
      </c>
    </row>
    <row r="153" spans="1:6" ht="12.75">
      <c r="A153" s="54"/>
      <c r="B153" t="s">
        <v>23</v>
      </c>
      <c r="C153" s="22">
        <f>1716414+60000</f>
        <v>1776414</v>
      </c>
      <c r="D153" s="103">
        <v>2092983</v>
      </c>
      <c r="E153" s="73">
        <v>1517511.31</v>
      </c>
      <c r="F153" s="81">
        <f t="shared" si="10"/>
        <v>72.5047126517511</v>
      </c>
    </row>
    <row r="154" spans="1:6" ht="12.75">
      <c r="A154" s="54"/>
      <c r="B154" s="35" t="s">
        <v>16</v>
      </c>
      <c r="C154" s="34">
        <v>6927000</v>
      </c>
      <c r="D154" s="34">
        <v>7236592</v>
      </c>
      <c r="E154" s="77">
        <v>6591749.24</v>
      </c>
      <c r="F154" s="81">
        <f t="shared" si="10"/>
        <v>91.08913753877516</v>
      </c>
    </row>
    <row r="155" spans="1:6" ht="12.75">
      <c r="A155" s="54"/>
      <c r="B155" s="35"/>
      <c r="C155" s="34"/>
      <c r="D155" s="34"/>
      <c r="E155" s="77"/>
      <c r="F155" s="90"/>
    </row>
    <row r="156" spans="1:6" ht="12.75">
      <c r="A156" s="57">
        <v>80104</v>
      </c>
      <c r="B156" s="12" t="s">
        <v>74</v>
      </c>
      <c r="C156" s="23">
        <f>SUM(C157,C160)</f>
        <v>6783959</v>
      </c>
      <c r="D156" s="23">
        <f>SUM(D157,D160)</f>
        <v>7006935</v>
      </c>
      <c r="E156" s="72">
        <f>SUM(E157,E160)</f>
        <v>6715610.399999999</v>
      </c>
      <c r="F156" s="84">
        <f>(E156/D156)*100</f>
        <v>95.84233905409427</v>
      </c>
    </row>
    <row r="157" spans="1:6" ht="12.75">
      <c r="A157" s="54"/>
      <c r="B157" t="s">
        <v>9</v>
      </c>
      <c r="C157" s="22">
        <f>SUM(C158,C159)</f>
        <v>6135109</v>
      </c>
      <c r="D157" s="22">
        <f>SUM(D158,D159)</f>
        <v>6358085</v>
      </c>
      <c r="E157" s="73">
        <f>SUM(E158,E159)</f>
        <v>6347076.6</v>
      </c>
      <c r="F157" s="81">
        <f>(E157/D157)*100</f>
        <v>99.82685981706756</v>
      </c>
    </row>
    <row r="158" spans="1:6" ht="12.75">
      <c r="A158" s="54"/>
      <c r="B158" t="s">
        <v>53</v>
      </c>
      <c r="C158" s="22">
        <v>6019530</v>
      </c>
      <c r="D158" s="22">
        <v>6235461</v>
      </c>
      <c r="E158" s="73">
        <v>6235461</v>
      </c>
      <c r="F158" s="81">
        <f>(E158/D158)*100</f>
        <v>100</v>
      </c>
    </row>
    <row r="159" spans="1:6" ht="12.75">
      <c r="A159" s="54"/>
      <c r="B159" t="s">
        <v>25</v>
      </c>
      <c r="C159" s="22">
        <f>68354+47225</f>
        <v>115579</v>
      </c>
      <c r="D159" s="22">
        <v>122624</v>
      </c>
      <c r="E159" s="73">
        <v>111615.6</v>
      </c>
      <c r="F159" s="81">
        <f>(E159/D159)*100</f>
        <v>91.02263830897705</v>
      </c>
    </row>
    <row r="160" spans="1:6" ht="12.75">
      <c r="A160" s="54"/>
      <c r="B160" t="s">
        <v>16</v>
      </c>
      <c r="C160" s="22">
        <v>648850</v>
      </c>
      <c r="D160" s="22">
        <v>648850</v>
      </c>
      <c r="E160" s="73">
        <v>368533.8</v>
      </c>
      <c r="F160" s="81">
        <f>(E160/D160)*100</f>
        <v>56.79799645526701</v>
      </c>
    </row>
    <row r="161" spans="1:6" ht="12.75">
      <c r="A161" s="54"/>
      <c r="C161" s="22"/>
      <c r="D161" s="22"/>
      <c r="E161" s="73"/>
      <c r="F161" s="88"/>
    </row>
    <row r="162" spans="1:6" ht="12.75">
      <c r="A162" s="57">
        <v>80110</v>
      </c>
      <c r="B162" s="12" t="s">
        <v>75</v>
      </c>
      <c r="C162" s="23">
        <f>SUM(C163,C166)</f>
        <v>8871258</v>
      </c>
      <c r="D162" s="23">
        <f>SUM(D163,D166)</f>
        <v>8835576</v>
      </c>
      <c r="E162" s="72">
        <f>SUM(E163,E166)</f>
        <v>7559177.57</v>
      </c>
      <c r="F162" s="84">
        <f>(E162/D162)*100</f>
        <v>85.55387413338984</v>
      </c>
    </row>
    <row r="163" spans="1:6" ht="12.75">
      <c r="A163" s="54"/>
      <c r="B163" t="s">
        <v>9</v>
      </c>
      <c r="C163" s="22">
        <f>SUM(C164:C165)</f>
        <v>7621258</v>
      </c>
      <c r="D163" s="22">
        <f>SUM(D164:D165)</f>
        <v>7519076</v>
      </c>
      <c r="E163" s="73">
        <f>SUM(E164:E165)</f>
        <v>6908055.74</v>
      </c>
      <c r="F163" s="81">
        <f>(E163/D163)*100</f>
        <v>91.87373209154956</v>
      </c>
    </row>
    <row r="164" spans="1:8" ht="12.75">
      <c r="A164" s="54"/>
      <c r="B164" t="s">
        <v>21</v>
      </c>
      <c r="C164" s="22">
        <v>6038072</v>
      </c>
      <c r="D164" s="22">
        <v>6035384</v>
      </c>
      <c r="E164" s="73">
        <v>5730149.14</v>
      </c>
      <c r="F164" s="81">
        <f>(E164/D164)*100</f>
        <v>94.94257763880475</v>
      </c>
      <c r="H164" s="100"/>
    </row>
    <row r="165" spans="1:6" ht="12.75">
      <c r="A165" s="54"/>
      <c r="B165" t="s">
        <v>23</v>
      </c>
      <c r="C165" s="22">
        <f>1574186+4000+5000</f>
        <v>1583186</v>
      </c>
      <c r="D165" s="22">
        <v>1483692</v>
      </c>
      <c r="E165" s="73">
        <v>1177906.6</v>
      </c>
      <c r="F165" s="81">
        <f>(E165/D165)*100</f>
        <v>79.39023732688456</v>
      </c>
    </row>
    <row r="166" spans="1:6" ht="12.75">
      <c r="A166" s="54"/>
      <c r="B166" t="s">
        <v>16</v>
      </c>
      <c r="C166" s="22">
        <v>1250000</v>
      </c>
      <c r="D166" s="22">
        <v>1316500</v>
      </c>
      <c r="E166" s="73">
        <v>651121.83</v>
      </c>
      <c r="F166" s="81">
        <f>(E166/D166)*100</f>
        <v>49.4585514622104</v>
      </c>
    </row>
    <row r="167" spans="1:6" ht="12.75">
      <c r="A167" s="54"/>
      <c r="C167" s="22"/>
      <c r="D167" s="22"/>
      <c r="E167" s="73"/>
      <c r="F167" s="81"/>
    </row>
    <row r="168" spans="1:6" ht="12.75">
      <c r="A168" s="57">
        <v>80113</v>
      </c>
      <c r="B168" s="12" t="s">
        <v>107</v>
      </c>
      <c r="C168" s="23">
        <f>SUM(C169)</f>
        <v>0</v>
      </c>
      <c r="D168" s="23">
        <f>SUM(D169)</f>
        <v>23209</v>
      </c>
      <c r="E168" s="72">
        <f>SUM(E169)</f>
        <v>19188.359999999997</v>
      </c>
      <c r="F168" s="84">
        <f>(E168/D168)*100</f>
        <v>82.67637554397</v>
      </c>
    </row>
    <row r="169" spans="1:6" ht="12.75">
      <c r="A169" s="54"/>
      <c r="B169" s="43" t="s">
        <v>9</v>
      </c>
      <c r="C169" s="22">
        <f>SUM(C170,C171)</f>
        <v>0</v>
      </c>
      <c r="D169" s="22">
        <f>SUM(D170,D171)</f>
        <v>23209</v>
      </c>
      <c r="E169" s="22">
        <f>SUM(E170,E171)</f>
        <v>19188.359999999997</v>
      </c>
      <c r="F169" s="81">
        <f>(E169/D169)*100</f>
        <v>82.67637554397</v>
      </c>
    </row>
    <row r="170" spans="1:6" ht="12.75">
      <c r="A170" s="54"/>
      <c r="B170" t="s">
        <v>21</v>
      </c>
      <c r="C170" s="22">
        <v>0</v>
      </c>
      <c r="D170" s="22">
        <v>1303</v>
      </c>
      <c r="E170" s="73">
        <v>1076.76</v>
      </c>
      <c r="F170" s="81">
        <f>(E170/D170)*100</f>
        <v>82.6369915579432</v>
      </c>
    </row>
    <row r="171" spans="1:6" ht="12.75">
      <c r="A171" s="54"/>
      <c r="B171" s="43" t="s">
        <v>23</v>
      </c>
      <c r="C171" s="22">
        <v>0</v>
      </c>
      <c r="D171" s="22">
        <v>21906</v>
      </c>
      <c r="E171" s="73">
        <v>18111.6</v>
      </c>
      <c r="F171" s="81"/>
    </row>
    <row r="172" spans="1:6" ht="12.75">
      <c r="A172" s="54"/>
      <c r="B172" s="54"/>
      <c r="C172" s="22"/>
      <c r="D172" s="22"/>
      <c r="E172" s="73"/>
      <c r="F172" s="90"/>
    </row>
    <row r="173" spans="1:6" ht="12.75">
      <c r="A173" s="57">
        <v>80114</v>
      </c>
      <c r="B173" s="12" t="s">
        <v>76</v>
      </c>
      <c r="C173" s="23">
        <f>SUM(C174)</f>
        <v>352661</v>
      </c>
      <c r="D173" s="23">
        <f>SUM(D174)</f>
        <v>489521</v>
      </c>
      <c r="E173" s="72">
        <f>SUM(E174)</f>
        <v>489517.57</v>
      </c>
      <c r="F173" s="84">
        <f>(E173/D173)*100</f>
        <v>99.99929931504471</v>
      </c>
    </row>
    <row r="174" spans="1:6" ht="12.75">
      <c r="A174" s="54"/>
      <c r="B174" t="s">
        <v>9</v>
      </c>
      <c r="C174" s="22">
        <f>SUM(C175:C176)</f>
        <v>352661</v>
      </c>
      <c r="D174" s="22">
        <f>SUM(D175:D176)</f>
        <v>489521</v>
      </c>
      <c r="E174" s="73">
        <f>SUM(E175:E176)</f>
        <v>489517.57</v>
      </c>
      <c r="F174" s="81">
        <f>(E174/D174)*100</f>
        <v>99.99929931504471</v>
      </c>
    </row>
    <row r="175" spans="1:6" ht="12.75">
      <c r="A175" s="54"/>
      <c r="B175" t="s">
        <v>21</v>
      </c>
      <c r="C175" s="22">
        <v>338372</v>
      </c>
      <c r="D175" s="22">
        <v>456970</v>
      </c>
      <c r="E175" s="73">
        <v>456966.88</v>
      </c>
      <c r="F175" s="81">
        <f>(E175/D175)*100</f>
        <v>99.99931724183206</v>
      </c>
    </row>
    <row r="176" spans="1:6" ht="12.75">
      <c r="A176" s="54"/>
      <c r="B176" s="32" t="s">
        <v>23</v>
      </c>
      <c r="C176" s="22">
        <v>14289</v>
      </c>
      <c r="D176" s="22">
        <v>32551</v>
      </c>
      <c r="E176" s="73">
        <v>32550.69</v>
      </c>
      <c r="F176" s="81">
        <f>(E176/D176)*100</f>
        <v>99.99904764830573</v>
      </c>
    </row>
    <row r="177" spans="1:6" ht="12.75">
      <c r="A177" s="54"/>
      <c r="B177" s="32"/>
      <c r="C177" s="22"/>
      <c r="D177" s="22"/>
      <c r="E177" s="73"/>
      <c r="F177" s="88"/>
    </row>
    <row r="178" spans="1:6" ht="12.75">
      <c r="A178" s="57">
        <v>80146</v>
      </c>
      <c r="B178" s="101" t="s">
        <v>77</v>
      </c>
      <c r="C178" s="23">
        <f>SUM(C179)</f>
        <v>128664</v>
      </c>
      <c r="D178" s="44">
        <f>SUM(D179)</f>
        <v>128664</v>
      </c>
      <c r="E178" s="72">
        <f>SUM(E179)</f>
        <v>115321.57</v>
      </c>
      <c r="F178" s="84">
        <f>(E178/D178)*100</f>
        <v>89.63002082944725</v>
      </c>
    </row>
    <row r="179" spans="1:6" ht="12.75">
      <c r="A179" s="54"/>
      <c r="B179" t="s">
        <v>9</v>
      </c>
      <c r="C179" s="22">
        <f>SUM(C180:C182)</f>
        <v>128664</v>
      </c>
      <c r="D179" s="22">
        <f>SUM(D180:D182)</f>
        <v>128664</v>
      </c>
      <c r="E179" s="73">
        <f>SUM(E180:E182)</f>
        <v>115321.57</v>
      </c>
      <c r="F179" s="81">
        <f>(E179/D179)*100</f>
        <v>89.63002082944725</v>
      </c>
    </row>
    <row r="180" spans="1:6" ht="12.75">
      <c r="A180" s="54"/>
      <c r="B180" t="s">
        <v>21</v>
      </c>
      <c r="C180" s="22">
        <f>49905-24172</f>
        <v>25733</v>
      </c>
      <c r="D180" s="22">
        <v>350</v>
      </c>
      <c r="E180" s="73">
        <v>350</v>
      </c>
      <c r="F180" s="81">
        <f>(E180/D180)*100</f>
        <v>100</v>
      </c>
    </row>
    <row r="181" spans="1:6" ht="12.75">
      <c r="A181" s="54"/>
      <c r="B181" t="s">
        <v>23</v>
      </c>
      <c r="C181" s="22">
        <f>57054+24172</f>
        <v>81226</v>
      </c>
      <c r="D181" s="22">
        <v>106609</v>
      </c>
      <c r="E181" s="73">
        <v>93266.57</v>
      </c>
      <c r="F181" s="81">
        <f>(E181/D181)*100</f>
        <v>87.48470579406992</v>
      </c>
    </row>
    <row r="182" spans="1:6" ht="12.75">
      <c r="A182" s="54"/>
      <c r="B182" t="s">
        <v>47</v>
      </c>
      <c r="C182" s="22">
        <v>21705</v>
      </c>
      <c r="D182" s="22">
        <v>21705</v>
      </c>
      <c r="E182" s="73">
        <v>21705</v>
      </c>
      <c r="F182" s="81">
        <f>(E182/D182)*100</f>
        <v>100</v>
      </c>
    </row>
    <row r="183" spans="1:6" ht="12.75">
      <c r="A183" s="54"/>
      <c r="C183" s="22"/>
      <c r="D183" s="22"/>
      <c r="E183" s="73"/>
      <c r="F183" s="88"/>
    </row>
    <row r="184" spans="1:6" ht="12.75">
      <c r="A184" s="57">
        <v>80195</v>
      </c>
      <c r="B184" s="12" t="s">
        <v>8</v>
      </c>
      <c r="C184" s="23">
        <f>SUM(C185,C189)</f>
        <v>260328</v>
      </c>
      <c r="D184" s="23">
        <f>SUM(D185,D189)</f>
        <v>381135</v>
      </c>
      <c r="E184" s="72">
        <f>SUM(E185,E189)</f>
        <v>350897.14</v>
      </c>
      <c r="F184" s="84">
        <f>(E184/D184)*100</f>
        <v>92.06636493630866</v>
      </c>
    </row>
    <row r="185" spans="1:6" ht="12.75">
      <c r="A185" s="54"/>
      <c r="B185" s="32" t="s">
        <v>9</v>
      </c>
      <c r="C185" s="22">
        <f>SUM(C186,C187,C188)</f>
        <v>160328</v>
      </c>
      <c r="D185" s="22">
        <f>SUM(D186,D187,D188)</f>
        <v>281135</v>
      </c>
      <c r="E185" s="22">
        <f>SUM(E186,E187,E188)</f>
        <v>253137.7</v>
      </c>
      <c r="F185" s="81">
        <f>(E185/D185)*100</f>
        <v>90.04133245593754</v>
      </c>
    </row>
    <row r="186" spans="1:6" ht="12.75">
      <c r="A186" s="54"/>
      <c r="B186" t="s">
        <v>21</v>
      </c>
      <c r="C186" s="22">
        <v>0</v>
      </c>
      <c r="D186" s="22">
        <v>14000</v>
      </c>
      <c r="E186" s="73">
        <v>1706.5</v>
      </c>
      <c r="F186" s="81">
        <f>(E186/D186)*100</f>
        <v>12.189285714285713</v>
      </c>
    </row>
    <row r="187" spans="1:6" ht="12.75">
      <c r="A187" s="54"/>
      <c r="B187" s="32" t="s">
        <v>23</v>
      </c>
      <c r="C187" s="22">
        <v>132271</v>
      </c>
      <c r="D187" s="22">
        <v>239078</v>
      </c>
      <c r="E187" s="73">
        <v>223374.2</v>
      </c>
      <c r="F187" s="81"/>
    </row>
    <row r="188" spans="1:6" ht="12.75">
      <c r="A188" s="54"/>
      <c r="B188" t="s">
        <v>47</v>
      </c>
      <c r="C188" s="22">
        <v>28057</v>
      </c>
      <c r="D188" s="22">
        <v>28057</v>
      </c>
      <c r="E188" s="73">
        <v>28057</v>
      </c>
      <c r="F188" s="81">
        <f>(E188/D188)*100</f>
        <v>100</v>
      </c>
    </row>
    <row r="189" spans="1:6" ht="13.5" thickBot="1">
      <c r="A189" s="54"/>
      <c r="B189" t="s">
        <v>16</v>
      </c>
      <c r="C189" s="22">
        <v>100000</v>
      </c>
      <c r="D189" s="22">
        <v>100000</v>
      </c>
      <c r="E189" s="73">
        <v>97759.44</v>
      </c>
      <c r="F189" s="81">
        <f>(E189/D189)*100</f>
        <v>97.75944</v>
      </c>
    </row>
    <row r="190" spans="1:6" ht="13.5" thickTop="1">
      <c r="A190" s="25"/>
      <c r="B190" s="42"/>
      <c r="C190" s="19"/>
      <c r="D190" s="19"/>
      <c r="E190" s="68"/>
      <c r="F190" s="85"/>
    </row>
    <row r="191" spans="1:6" ht="21.75" customHeight="1" thickBot="1">
      <c r="A191" s="55">
        <v>851</v>
      </c>
      <c r="B191" s="9" t="s">
        <v>33</v>
      </c>
      <c r="C191" s="20">
        <f>SUM(C192,C198)</f>
        <v>489950</v>
      </c>
      <c r="D191" s="20">
        <f>SUM(D192,D198)</f>
        <v>587030</v>
      </c>
      <c r="E191" s="69">
        <f>SUM(E192,E198)</f>
        <v>582568.61</v>
      </c>
      <c r="F191" s="79">
        <f>(E191/D191)*100</f>
        <v>99.24000647326372</v>
      </c>
    </row>
    <row r="192" spans="1:6" ht="25.5" customHeight="1" thickTop="1">
      <c r="A192" s="56">
        <v>85154</v>
      </c>
      <c r="B192" s="11" t="s">
        <v>78</v>
      </c>
      <c r="C192" s="21">
        <f>SUM(C193)</f>
        <v>420000</v>
      </c>
      <c r="D192" s="21">
        <f>SUM(D193)</f>
        <v>503000</v>
      </c>
      <c r="E192" s="76">
        <f>SUM(E193)</f>
        <v>498781.06</v>
      </c>
      <c r="F192" s="80">
        <f>(E192/D192)*100</f>
        <v>99.16124453280318</v>
      </c>
    </row>
    <row r="193" spans="1:6" ht="12.75">
      <c r="A193" s="54"/>
      <c r="B193" t="s">
        <v>9</v>
      </c>
      <c r="C193" s="22">
        <f>SUM(C194,C195:C196)</f>
        <v>420000</v>
      </c>
      <c r="D193" s="22">
        <f>SUM(D194,D195:D196)</f>
        <v>503000</v>
      </c>
      <c r="E193" s="98">
        <f>SUM(E194,E195:E196)</f>
        <v>498781.06</v>
      </c>
      <c r="F193" s="81">
        <f>(E193/D193)*100</f>
        <v>99.16124453280318</v>
      </c>
    </row>
    <row r="194" spans="1:6" ht="12.75">
      <c r="A194" s="54"/>
      <c r="B194" t="s">
        <v>13</v>
      </c>
      <c r="C194" s="22">
        <f>362000-80000</f>
        <v>282000</v>
      </c>
      <c r="D194" s="22">
        <v>291018</v>
      </c>
      <c r="E194" s="73">
        <v>287699.37</v>
      </c>
      <c r="F194" s="81">
        <f>(E194/D194)*100</f>
        <v>98.8596478568336</v>
      </c>
    </row>
    <row r="195" spans="1:6" ht="12.75">
      <c r="A195" s="54"/>
      <c r="B195" t="s">
        <v>106</v>
      </c>
      <c r="C195" s="22">
        <v>0</v>
      </c>
      <c r="D195" s="22">
        <v>93982</v>
      </c>
      <c r="E195" s="73">
        <v>93249.4</v>
      </c>
      <c r="F195" s="81"/>
    </row>
    <row r="196" spans="1:6" ht="12.75">
      <c r="A196" s="54"/>
      <c r="B196" t="s">
        <v>52</v>
      </c>
      <c r="C196" s="22">
        <v>138000</v>
      </c>
      <c r="D196" s="22">
        <v>118000</v>
      </c>
      <c r="E196" s="73">
        <v>117832.29</v>
      </c>
      <c r="F196" s="81">
        <f>(E196/D196)*100</f>
        <v>99.85787288135593</v>
      </c>
    </row>
    <row r="197" spans="1:6" ht="12.75">
      <c r="A197" s="54"/>
      <c r="C197" s="22"/>
      <c r="D197" s="22"/>
      <c r="E197" s="73"/>
      <c r="F197" s="88"/>
    </row>
    <row r="198" spans="1:6" ht="12.75">
      <c r="A198" s="57">
        <v>85195</v>
      </c>
      <c r="B198" s="12" t="s">
        <v>8</v>
      </c>
      <c r="C198" s="23">
        <f>SUM(C199)</f>
        <v>69950</v>
      </c>
      <c r="D198" s="23">
        <f>SUM(D199)</f>
        <v>84030</v>
      </c>
      <c r="E198" s="72">
        <f>SUM(E199)</f>
        <v>83787.55</v>
      </c>
      <c r="F198" s="84">
        <f>(E198/D198)*100</f>
        <v>99.71147209330002</v>
      </c>
    </row>
    <row r="199" spans="1:6" ht="12.75">
      <c r="A199" s="54"/>
      <c r="B199" t="s">
        <v>9</v>
      </c>
      <c r="C199" s="22">
        <f>SUM(C200,C201,C202)</f>
        <v>69950</v>
      </c>
      <c r="D199" s="22">
        <f>SUM(D200,D201,D202)</f>
        <v>84030</v>
      </c>
      <c r="E199" s="98">
        <f>SUM(E200,E201,E202)</f>
        <v>83787.55</v>
      </c>
      <c r="F199" s="81">
        <f>(E199/D199)*100</f>
        <v>99.71147209330002</v>
      </c>
    </row>
    <row r="200" spans="1:6" ht="12.75">
      <c r="A200" s="54"/>
      <c r="B200" t="s">
        <v>21</v>
      </c>
      <c r="C200" s="22">
        <v>0</v>
      </c>
      <c r="D200" s="22">
        <v>450</v>
      </c>
      <c r="E200" s="73">
        <v>450</v>
      </c>
      <c r="F200" s="81">
        <f>(E200/D200)*100</f>
        <v>100</v>
      </c>
    </row>
    <row r="201" spans="1:6" ht="12.75">
      <c r="A201" s="54"/>
      <c r="B201" t="s">
        <v>13</v>
      </c>
      <c r="C201" s="22">
        <v>41950</v>
      </c>
      <c r="D201" s="22">
        <v>25580</v>
      </c>
      <c r="E201" s="73">
        <v>25337.55</v>
      </c>
      <c r="F201" s="81"/>
    </row>
    <row r="202" spans="1:6" ht="12.75">
      <c r="A202" s="54"/>
      <c r="B202" t="s">
        <v>52</v>
      </c>
      <c r="C202" s="22">
        <v>28000</v>
      </c>
      <c r="D202" s="22">
        <v>58000</v>
      </c>
      <c r="E202" s="73">
        <v>58000</v>
      </c>
      <c r="F202" s="81">
        <f>(E202/D202)*100</f>
        <v>100</v>
      </c>
    </row>
    <row r="203" spans="1:6" ht="11.25" customHeight="1">
      <c r="A203" s="57"/>
      <c r="B203" s="12"/>
      <c r="C203" s="23"/>
      <c r="D203" s="23"/>
      <c r="E203" s="72"/>
      <c r="F203" s="84"/>
    </row>
    <row r="204" spans="1:6" ht="12.75" hidden="1">
      <c r="A204" s="32"/>
      <c r="B204" s="32"/>
      <c r="C204" s="115"/>
      <c r="D204" s="115"/>
      <c r="E204" s="116"/>
      <c r="F204" s="117"/>
    </row>
    <row r="205" spans="1:6" ht="13.5" thickBot="1">
      <c r="A205" s="114"/>
      <c r="B205" s="114"/>
      <c r="C205" s="118"/>
      <c r="D205" s="118"/>
      <c r="E205" s="119"/>
      <c r="F205" s="120"/>
    </row>
    <row r="206" spans="1:6" ht="24.75" customHeight="1">
      <c r="A206" s="50" t="s">
        <v>0</v>
      </c>
      <c r="B206" s="8" t="s">
        <v>3</v>
      </c>
      <c r="C206" s="4" t="s">
        <v>4</v>
      </c>
      <c r="D206" s="4" t="s">
        <v>4</v>
      </c>
      <c r="E206" s="4" t="s">
        <v>103</v>
      </c>
      <c r="F206" s="4" t="s">
        <v>104</v>
      </c>
    </row>
    <row r="207" spans="1:6" ht="27" customHeight="1" thickBot="1">
      <c r="A207" s="105" t="s">
        <v>1</v>
      </c>
      <c r="B207" s="106"/>
      <c r="C207" s="107" t="s">
        <v>102</v>
      </c>
      <c r="D207" s="107" t="s">
        <v>110</v>
      </c>
      <c r="E207" s="107" t="s">
        <v>110</v>
      </c>
      <c r="F207" s="107" t="s">
        <v>105</v>
      </c>
    </row>
    <row r="208" spans="1:6" ht="13.5" thickTop="1">
      <c r="A208" s="25"/>
      <c r="B208" s="42"/>
      <c r="C208" s="19"/>
      <c r="D208" s="19"/>
      <c r="E208" s="68"/>
      <c r="F208" s="85"/>
    </row>
    <row r="209" spans="1:6" ht="13.5" thickBot="1">
      <c r="A209" s="55">
        <v>852</v>
      </c>
      <c r="B209" s="9" t="s">
        <v>44</v>
      </c>
      <c r="C209" s="20">
        <f>SUM(C210,C215,C221,C225,C229,C233,C239,C245,C249,C253)</f>
        <v>19162186</v>
      </c>
      <c r="D209" s="20">
        <f>SUM(D210,D215,D221,D225,D229,D233,D239,D245,D249,D253)</f>
        <v>18694909</v>
      </c>
      <c r="E209" s="102">
        <f>SUM(E210,E215,E221,E225,E229,E233,E239,E245,E249,H212,E253)</f>
        <v>14693935.26</v>
      </c>
      <c r="F209" s="79">
        <f>(E209/D209)*100</f>
        <v>78.59859205519535</v>
      </c>
    </row>
    <row r="210" spans="1:6" ht="28.5" customHeight="1" thickTop="1">
      <c r="A210" s="56">
        <v>85202</v>
      </c>
      <c r="B210" s="11" t="s">
        <v>79</v>
      </c>
      <c r="C210" s="21">
        <f>SUM(C211)</f>
        <v>363000</v>
      </c>
      <c r="D210" s="21">
        <f>SUM(D211)</f>
        <v>363610</v>
      </c>
      <c r="E210" s="76">
        <f>SUM(E211)</f>
        <v>363608.72</v>
      </c>
      <c r="F210" s="80">
        <f>(E210/D210)*100</f>
        <v>99.99964797447815</v>
      </c>
    </row>
    <row r="211" spans="1:6" ht="12.75">
      <c r="A211" s="54"/>
      <c r="B211" t="s">
        <v>9</v>
      </c>
      <c r="C211" s="22">
        <f>SUM(C212:C213)</f>
        <v>363000</v>
      </c>
      <c r="D211" s="22">
        <f>SUM(D212:D213)</f>
        <v>363610</v>
      </c>
      <c r="E211" s="73">
        <f>SUM(E212:E213)</f>
        <v>363608.72</v>
      </c>
      <c r="F211" s="81">
        <f>(E211/D211)*100</f>
        <v>99.99964797447815</v>
      </c>
    </row>
    <row r="212" spans="1:6" ht="12.75">
      <c r="A212" s="54"/>
      <c r="B212" t="s">
        <v>21</v>
      </c>
      <c r="C212" s="22">
        <v>293000</v>
      </c>
      <c r="D212" s="22">
        <v>292970</v>
      </c>
      <c r="E212" s="73">
        <v>292969.66</v>
      </c>
      <c r="F212" s="81">
        <f>(E212/D212)*100</f>
        <v>99.99988394716182</v>
      </c>
    </row>
    <row r="213" spans="1:6" ht="12.75">
      <c r="A213" s="54"/>
      <c r="B213" t="s">
        <v>23</v>
      </c>
      <c r="C213" s="22">
        <v>70000</v>
      </c>
      <c r="D213" s="22">
        <v>70640</v>
      </c>
      <c r="E213" s="73">
        <v>70639.06</v>
      </c>
      <c r="F213" s="81">
        <f>(E213/D213)*100</f>
        <v>99.99866930917327</v>
      </c>
    </row>
    <row r="214" spans="1:6" ht="12.75">
      <c r="A214" s="54"/>
      <c r="C214" s="22"/>
      <c r="D214" s="22"/>
      <c r="E214" s="73"/>
      <c r="F214" s="88"/>
    </row>
    <row r="215" spans="1:6" ht="38.25">
      <c r="A215" s="57">
        <v>85212</v>
      </c>
      <c r="B215" s="28" t="s">
        <v>80</v>
      </c>
      <c r="C215" s="23">
        <f>SUM(C216)</f>
        <v>10413000</v>
      </c>
      <c r="D215" s="23">
        <f>SUM(D216)</f>
        <v>9764161</v>
      </c>
      <c r="E215" s="72">
        <f>SUM(E216)</f>
        <v>7286054</v>
      </c>
      <c r="F215" s="84">
        <f>(E215/D215)*100</f>
        <v>74.62037956973467</v>
      </c>
    </row>
    <row r="216" spans="1:6" ht="12.75">
      <c r="A216" s="54"/>
      <c r="B216" s="36" t="s">
        <v>9</v>
      </c>
      <c r="C216" s="22">
        <f>SUM(C217:C219)</f>
        <v>10413000</v>
      </c>
      <c r="D216" s="22">
        <f>SUM(D217:D219)</f>
        <v>9764161</v>
      </c>
      <c r="E216" s="73">
        <f>SUM(E217:E219)</f>
        <v>7286054</v>
      </c>
      <c r="F216" s="81">
        <f>(E216/D216)*100</f>
        <v>74.62037956973467</v>
      </c>
    </row>
    <row r="217" spans="1:6" ht="12.75">
      <c r="A217" s="54"/>
      <c r="B217" s="36" t="s">
        <v>35</v>
      </c>
      <c r="C217" s="22">
        <v>9859710</v>
      </c>
      <c r="D217" s="22">
        <v>9210871</v>
      </c>
      <c r="E217" s="73">
        <v>6954141</v>
      </c>
      <c r="F217" s="81">
        <f>(E217/D217)*100</f>
        <v>75.49927688706094</v>
      </c>
    </row>
    <row r="218" spans="1:6" ht="12.75">
      <c r="A218" s="54"/>
      <c r="B218" t="s">
        <v>49</v>
      </c>
      <c r="C218" s="22">
        <v>424652</v>
      </c>
      <c r="D218" s="22">
        <v>424652</v>
      </c>
      <c r="E218" s="73">
        <v>276383.11</v>
      </c>
      <c r="F218" s="81">
        <f>(E218/D218)*100</f>
        <v>65.08461281237342</v>
      </c>
    </row>
    <row r="219" spans="1:6" ht="12.75">
      <c r="A219" s="54"/>
      <c r="B219" t="s">
        <v>23</v>
      </c>
      <c r="C219" s="22">
        <v>128638</v>
      </c>
      <c r="D219" s="22">
        <v>128638</v>
      </c>
      <c r="E219" s="73">
        <v>55529.89</v>
      </c>
      <c r="F219" s="81">
        <f>(E219/D219)*100</f>
        <v>43.16756323947823</v>
      </c>
    </row>
    <row r="220" spans="1:6" ht="12.75">
      <c r="A220" s="54"/>
      <c r="C220" s="22"/>
      <c r="D220" s="22"/>
      <c r="E220" s="73"/>
      <c r="F220" s="88"/>
    </row>
    <row r="221" spans="1:6" ht="38.25">
      <c r="A221" s="57">
        <v>85213</v>
      </c>
      <c r="B221" s="28" t="s">
        <v>81</v>
      </c>
      <c r="C221" s="23">
        <f aca="true" t="shared" si="11" ref="C221:E222">SUM(C222)</f>
        <v>80000</v>
      </c>
      <c r="D221" s="23">
        <f t="shared" si="11"/>
        <v>74000</v>
      </c>
      <c r="E221" s="72">
        <f t="shared" si="11"/>
        <v>55248</v>
      </c>
      <c r="F221" s="84">
        <f>(E221/D221)*100</f>
        <v>74.65945945945946</v>
      </c>
    </row>
    <row r="222" spans="1:6" ht="12.75">
      <c r="A222" s="54"/>
      <c r="B222" t="s">
        <v>9</v>
      </c>
      <c r="C222" s="22">
        <f t="shared" si="11"/>
        <v>80000</v>
      </c>
      <c r="D222" s="22">
        <f t="shared" si="11"/>
        <v>74000</v>
      </c>
      <c r="E222" s="73">
        <f t="shared" si="11"/>
        <v>55248</v>
      </c>
      <c r="F222" s="81">
        <f>(E222/D222)*100</f>
        <v>74.65945945945946</v>
      </c>
    </row>
    <row r="223" spans="1:6" ht="12.75">
      <c r="A223" s="54"/>
      <c r="B223" t="s">
        <v>34</v>
      </c>
      <c r="C223" s="22">
        <v>80000</v>
      </c>
      <c r="D223" s="22">
        <v>74000</v>
      </c>
      <c r="E223" s="73">
        <v>55248</v>
      </c>
      <c r="F223" s="81">
        <f>(E223/D223)*100</f>
        <v>74.65945945945946</v>
      </c>
    </row>
    <row r="224" spans="1:6" ht="12.75">
      <c r="A224" s="54"/>
      <c r="C224" s="22"/>
      <c r="D224" s="22"/>
      <c r="E224" s="73"/>
      <c r="F224" s="88"/>
    </row>
    <row r="225" spans="1:6" ht="25.5">
      <c r="A225" s="60">
        <v>85214</v>
      </c>
      <c r="B225" s="28" t="s">
        <v>82</v>
      </c>
      <c r="C225" s="23">
        <f aca="true" t="shared" si="12" ref="C225:E226">SUM(C226)</f>
        <v>2541000</v>
      </c>
      <c r="D225" s="23">
        <f t="shared" si="12"/>
        <v>2474432</v>
      </c>
      <c r="E225" s="72">
        <f t="shared" si="12"/>
        <v>2358790.86</v>
      </c>
      <c r="F225" s="84">
        <f>(E225/D225)*100</f>
        <v>95.32655817577529</v>
      </c>
    </row>
    <row r="226" spans="1:6" ht="12.75">
      <c r="A226" s="54"/>
      <c r="B226" t="s">
        <v>9</v>
      </c>
      <c r="C226" s="22">
        <f t="shared" si="12"/>
        <v>2541000</v>
      </c>
      <c r="D226" s="22">
        <f t="shared" si="12"/>
        <v>2474432</v>
      </c>
      <c r="E226" s="98">
        <f t="shared" si="12"/>
        <v>2358790.86</v>
      </c>
      <c r="F226" s="81">
        <f>(E226/D226)*100</f>
        <v>95.32655817577529</v>
      </c>
    </row>
    <row r="227" spans="1:6" ht="12.75">
      <c r="A227" s="54"/>
      <c r="B227" t="s">
        <v>34</v>
      </c>
      <c r="C227" s="22">
        <v>2541000</v>
      </c>
      <c r="D227" s="22">
        <v>2474432</v>
      </c>
      <c r="E227" s="73">
        <v>2358790.86</v>
      </c>
      <c r="F227" s="81">
        <f>(E227/D227)*100</f>
        <v>95.32655817577529</v>
      </c>
    </row>
    <row r="228" spans="1:6" ht="12.75">
      <c r="A228" s="54"/>
      <c r="C228" s="22"/>
      <c r="D228" s="22"/>
      <c r="E228" s="73"/>
      <c r="F228" s="88"/>
    </row>
    <row r="229" spans="1:6" ht="12.75">
      <c r="A229" s="57">
        <v>85215</v>
      </c>
      <c r="B229" s="12" t="s">
        <v>83</v>
      </c>
      <c r="C229" s="23">
        <f aca="true" t="shared" si="13" ref="C229:E230">SUM(C230)</f>
        <v>4177886</v>
      </c>
      <c r="D229" s="23">
        <f t="shared" si="13"/>
        <v>4152886</v>
      </c>
      <c r="E229" s="72">
        <f t="shared" si="13"/>
        <v>3017105.11</v>
      </c>
      <c r="F229" s="84">
        <f>(E229/D229)*100</f>
        <v>72.65080500644612</v>
      </c>
    </row>
    <row r="230" spans="1:6" ht="12.75">
      <c r="A230" s="54"/>
      <c r="B230" t="s">
        <v>9</v>
      </c>
      <c r="C230" s="22">
        <f t="shared" si="13"/>
        <v>4177886</v>
      </c>
      <c r="D230" s="22">
        <f t="shared" si="13"/>
        <v>4152886</v>
      </c>
      <c r="E230" s="73">
        <f t="shared" si="13"/>
        <v>3017105.11</v>
      </c>
      <c r="F230" s="81">
        <f>(E230/D230)*100</f>
        <v>72.65080500644612</v>
      </c>
    </row>
    <row r="231" spans="1:6" ht="12.75">
      <c r="A231" s="54"/>
      <c r="B231" t="s">
        <v>35</v>
      </c>
      <c r="C231" s="22">
        <v>4177886</v>
      </c>
      <c r="D231" s="22">
        <v>4152886</v>
      </c>
      <c r="E231" s="73">
        <v>3017105.11</v>
      </c>
      <c r="F231" s="81">
        <f>(E231/D231)*100</f>
        <v>72.65080500644612</v>
      </c>
    </row>
    <row r="232" spans="1:6" ht="12.75">
      <c r="A232" s="54"/>
      <c r="B232" s="32"/>
      <c r="C232" s="22"/>
      <c r="D232" s="22"/>
      <c r="E232" s="73"/>
      <c r="F232" s="88"/>
    </row>
    <row r="233" spans="1:6" ht="12.75">
      <c r="A233" s="57">
        <v>85219</v>
      </c>
      <c r="B233" s="12" t="s">
        <v>84</v>
      </c>
      <c r="C233" s="23">
        <f>SUM(C234,C237)</f>
        <v>957300</v>
      </c>
      <c r="D233" s="23">
        <f>SUM(D234,D237)</f>
        <v>999050</v>
      </c>
      <c r="E233" s="72">
        <f>SUM(E234,E237)</f>
        <v>969196</v>
      </c>
      <c r="F233" s="84">
        <f>(E233/D233)*100</f>
        <v>97.01176117311446</v>
      </c>
    </row>
    <row r="234" spans="1:6" ht="12.75">
      <c r="A234" s="54"/>
      <c r="B234" t="s">
        <v>36</v>
      </c>
      <c r="C234" s="22">
        <f>SUM(C235:C236)</f>
        <v>932300</v>
      </c>
      <c r="D234" s="22">
        <f>SUM(D235:D236)</f>
        <v>974050</v>
      </c>
      <c r="E234" s="73">
        <f>SUM(E235:E236)</f>
        <v>944196</v>
      </c>
      <c r="F234" s="81">
        <f>(E234/D234)*100</f>
        <v>96.93506493506493</v>
      </c>
    </row>
    <row r="235" spans="1:6" ht="12.75">
      <c r="A235" s="54"/>
      <c r="B235" t="s">
        <v>21</v>
      </c>
      <c r="C235" s="22">
        <v>801300</v>
      </c>
      <c r="D235" s="22">
        <v>868782</v>
      </c>
      <c r="E235" s="73">
        <v>838928</v>
      </c>
      <c r="F235" s="81">
        <f>(E235/D235)*100</f>
        <v>96.56369492001446</v>
      </c>
    </row>
    <row r="236" spans="1:6" ht="12.75">
      <c r="A236" s="54"/>
      <c r="B236" t="s">
        <v>23</v>
      </c>
      <c r="C236" s="22">
        <v>131000</v>
      </c>
      <c r="D236" s="22">
        <v>105268</v>
      </c>
      <c r="E236" s="73">
        <v>105268</v>
      </c>
      <c r="F236" s="81">
        <f>(E236/D236)*100</f>
        <v>100</v>
      </c>
    </row>
    <row r="237" spans="1:6" ht="12.75">
      <c r="A237" s="54"/>
      <c r="B237" t="s">
        <v>16</v>
      </c>
      <c r="C237" s="22">
        <v>25000</v>
      </c>
      <c r="D237" s="22">
        <v>25000</v>
      </c>
      <c r="E237" s="73">
        <v>25000</v>
      </c>
      <c r="F237" s="81">
        <f>(E237/D237)*100</f>
        <v>100</v>
      </c>
    </row>
    <row r="238" spans="1:6" ht="12.75">
      <c r="A238" s="54"/>
      <c r="C238" s="22"/>
      <c r="D238" s="22"/>
      <c r="E238" s="73"/>
      <c r="F238" s="88"/>
    </row>
    <row r="239" spans="1:6" ht="38.25">
      <c r="A239" s="57">
        <v>85220</v>
      </c>
      <c r="B239" s="28" t="s">
        <v>85</v>
      </c>
      <c r="C239" s="23">
        <f>SUM(C240,C243)</f>
        <v>240000</v>
      </c>
      <c r="D239" s="23">
        <f>SUM(D240,D243)</f>
        <v>240000</v>
      </c>
      <c r="E239" s="72">
        <f>SUM(E240,E243)</f>
        <v>79997.21</v>
      </c>
      <c r="F239" s="84">
        <f>(E239/D239)*100</f>
        <v>33.332170833333336</v>
      </c>
    </row>
    <row r="240" spans="1:6" ht="12.75">
      <c r="A240" s="54"/>
      <c r="B240" t="s">
        <v>9</v>
      </c>
      <c r="C240" s="22">
        <f>SUM(C241,C242)</f>
        <v>80000</v>
      </c>
      <c r="D240" s="22">
        <f>SUM(D241,D242)</f>
        <v>80000</v>
      </c>
      <c r="E240" s="98">
        <f>SUM(E241,E242)</f>
        <v>79997.21</v>
      </c>
      <c r="F240" s="81">
        <f>(E240/D240)*100</f>
        <v>99.99651250000001</v>
      </c>
    </row>
    <row r="241" spans="1:6" ht="12.75">
      <c r="A241" s="54"/>
      <c r="B241" t="s">
        <v>21</v>
      </c>
      <c r="C241" s="22">
        <v>0</v>
      </c>
      <c r="D241" s="22">
        <v>68278</v>
      </c>
      <c r="E241" s="73">
        <v>68277.33</v>
      </c>
      <c r="F241" s="81">
        <f>(E241/D241)*100</f>
        <v>99.99901871759572</v>
      </c>
    </row>
    <row r="242" spans="1:6" ht="12.75">
      <c r="A242" s="54"/>
      <c r="B242" t="s">
        <v>23</v>
      </c>
      <c r="C242" s="22">
        <v>80000</v>
      </c>
      <c r="D242" s="22">
        <v>11722</v>
      </c>
      <c r="E242" s="73">
        <v>11719.88</v>
      </c>
      <c r="F242" s="81"/>
    </row>
    <row r="243" spans="1:6" ht="12.75">
      <c r="A243" s="54"/>
      <c r="B243" t="s">
        <v>16</v>
      </c>
      <c r="C243" s="22">
        <v>160000</v>
      </c>
      <c r="D243" s="22">
        <v>160000</v>
      </c>
      <c r="E243" s="73">
        <v>0</v>
      </c>
      <c r="F243" s="81">
        <f>(E243/D243)*100</f>
        <v>0</v>
      </c>
    </row>
    <row r="244" spans="1:6" ht="12.75">
      <c r="A244" s="54"/>
      <c r="C244" s="22"/>
      <c r="D244" s="22"/>
      <c r="E244" s="73"/>
      <c r="F244" s="88"/>
    </row>
    <row r="245" spans="1:6" ht="12.75">
      <c r="A245" s="57">
        <v>85228</v>
      </c>
      <c r="B245" s="12" t="s">
        <v>86</v>
      </c>
      <c r="C245" s="23">
        <f aca="true" t="shared" si="14" ref="C245:E246">SUM(C246)</f>
        <v>195000</v>
      </c>
      <c r="D245" s="23">
        <f t="shared" si="14"/>
        <v>147986</v>
      </c>
      <c r="E245" s="72">
        <f t="shared" si="14"/>
        <v>147986</v>
      </c>
      <c r="F245" s="84">
        <f>(E245/D245)*100</f>
        <v>100</v>
      </c>
    </row>
    <row r="246" spans="1:6" ht="12.75">
      <c r="A246" s="54"/>
      <c r="B246" t="s">
        <v>9</v>
      </c>
      <c r="C246" s="22">
        <f t="shared" si="14"/>
        <v>195000</v>
      </c>
      <c r="D246" s="22">
        <f t="shared" si="14"/>
        <v>147986</v>
      </c>
      <c r="E246" s="73">
        <f t="shared" si="14"/>
        <v>147986</v>
      </c>
      <c r="F246" s="81">
        <f>(E246/D246)*100</f>
        <v>100</v>
      </c>
    </row>
    <row r="247" spans="1:6" ht="12.75">
      <c r="A247" s="54"/>
      <c r="B247" t="s">
        <v>35</v>
      </c>
      <c r="C247" s="22">
        <v>195000</v>
      </c>
      <c r="D247" s="22">
        <v>147986</v>
      </c>
      <c r="E247" s="73">
        <v>147986</v>
      </c>
      <c r="F247" s="81">
        <f>(E247/D247)*100</f>
        <v>100</v>
      </c>
    </row>
    <row r="248" spans="1:6" ht="12.75">
      <c r="A248" s="54"/>
      <c r="C248" s="22"/>
      <c r="D248" s="22"/>
      <c r="E248" s="73"/>
      <c r="F248" s="81"/>
    </row>
    <row r="249" spans="1:6" ht="12.75">
      <c r="A249" s="57">
        <v>85278</v>
      </c>
      <c r="B249" s="12" t="s">
        <v>116</v>
      </c>
      <c r="C249" s="23">
        <f aca="true" t="shared" si="15" ref="C249:E250">SUM(C250)</f>
        <v>0</v>
      </c>
      <c r="D249" s="23">
        <f t="shared" si="15"/>
        <v>17784</v>
      </c>
      <c r="E249" s="72">
        <f t="shared" si="15"/>
        <v>17784</v>
      </c>
      <c r="F249" s="84">
        <f>(E249/D249)*100</f>
        <v>100</v>
      </c>
    </row>
    <row r="250" spans="1:6" ht="12.75">
      <c r="A250" s="54"/>
      <c r="B250" t="s">
        <v>9</v>
      </c>
      <c r="C250" s="22">
        <f>SUM(C251)</f>
        <v>0</v>
      </c>
      <c r="D250" s="22">
        <f t="shared" si="15"/>
        <v>17784</v>
      </c>
      <c r="E250" s="73">
        <f t="shared" si="15"/>
        <v>17784</v>
      </c>
      <c r="F250" s="81">
        <f>(E250/D250)*100</f>
        <v>100</v>
      </c>
    </row>
    <row r="251" spans="1:6" ht="12.75">
      <c r="A251" s="54"/>
      <c r="B251" t="s">
        <v>35</v>
      </c>
      <c r="C251" s="22">
        <v>0</v>
      </c>
      <c r="D251" s="22">
        <v>17784</v>
      </c>
      <c r="E251" s="73">
        <v>17784</v>
      </c>
      <c r="F251" s="81">
        <f>(E251/D251)*100</f>
        <v>100</v>
      </c>
    </row>
    <row r="252" spans="1:6" ht="12.75">
      <c r="A252" s="35"/>
      <c r="B252" s="54"/>
      <c r="C252" s="22"/>
      <c r="D252" s="22"/>
      <c r="E252" s="73"/>
      <c r="F252" s="88"/>
    </row>
    <row r="253" spans="1:6" ht="12.75">
      <c r="A253" s="57">
        <v>85295</v>
      </c>
      <c r="B253" s="12" t="s">
        <v>8</v>
      </c>
      <c r="C253" s="23">
        <f>SUM(C254)</f>
        <v>195000</v>
      </c>
      <c r="D253" s="23">
        <f>SUM(D254)</f>
        <v>461000</v>
      </c>
      <c r="E253" s="72">
        <f>SUM(E254)</f>
        <v>398165.36000000004</v>
      </c>
      <c r="F253" s="84">
        <f>(E253/D253)*100</f>
        <v>86.3699262472885</v>
      </c>
    </row>
    <row r="254" spans="1:6" ht="12.75">
      <c r="A254" s="54"/>
      <c r="B254" t="s">
        <v>9</v>
      </c>
      <c r="C254" s="22">
        <f>SUM(C255:C256)</f>
        <v>195000</v>
      </c>
      <c r="D254" s="22">
        <f>SUM(D255:D256)</f>
        <v>461000</v>
      </c>
      <c r="E254" s="73">
        <f>SUM(E255:E256)</f>
        <v>398165.36000000004</v>
      </c>
      <c r="F254" s="81">
        <f>(E254/D254)*100</f>
        <v>86.3699262472885</v>
      </c>
    </row>
    <row r="255" spans="1:6" ht="12.75">
      <c r="A255" s="54"/>
      <c r="B255" t="s">
        <v>35</v>
      </c>
      <c r="C255" s="22">
        <v>195000</v>
      </c>
      <c r="D255" s="22">
        <v>434000</v>
      </c>
      <c r="E255" s="73">
        <v>387914.28</v>
      </c>
      <c r="F255" s="81">
        <f>(E255/D255)*100</f>
        <v>89.38117050691244</v>
      </c>
    </row>
    <row r="256" spans="1:6" ht="12.75">
      <c r="A256" s="54"/>
      <c r="B256" t="s">
        <v>23</v>
      </c>
      <c r="C256" s="22">
        <v>0</v>
      </c>
      <c r="D256" s="22">
        <v>27000</v>
      </c>
      <c r="E256" s="73">
        <v>10251.08</v>
      </c>
      <c r="F256" s="81">
        <f>(E256/D256)*100</f>
        <v>37.96696296296297</v>
      </c>
    </row>
    <row r="257" spans="1:6" ht="12.75">
      <c r="A257" s="54"/>
      <c r="C257" s="22"/>
      <c r="D257" s="22"/>
      <c r="E257" s="73"/>
      <c r="F257" s="81"/>
    </row>
    <row r="258" spans="1:6" ht="12.75">
      <c r="A258" s="61"/>
      <c r="B258" s="45"/>
      <c r="C258" s="46"/>
      <c r="D258" s="46"/>
      <c r="E258" s="78"/>
      <c r="F258" s="91"/>
    </row>
    <row r="259" spans="1:6" ht="23.25" customHeight="1" thickBot="1">
      <c r="A259" s="55">
        <v>853</v>
      </c>
      <c r="B259" s="9" t="s">
        <v>88</v>
      </c>
      <c r="C259" s="20">
        <f>SUM(C260)</f>
        <v>758215</v>
      </c>
      <c r="D259" s="20">
        <f>SUM(D260)</f>
        <v>752825</v>
      </c>
      <c r="E259" s="69">
        <f>SUM(E260)</f>
        <v>746569.6500000001</v>
      </c>
      <c r="F259" s="79">
        <f aca="true" t="shared" si="16" ref="F259:F264">(E259/D259)*100</f>
        <v>99.1690831202471</v>
      </c>
    </row>
    <row r="260" spans="1:6" ht="25.5" customHeight="1" thickTop="1">
      <c r="A260" s="57">
        <v>85305</v>
      </c>
      <c r="B260" s="12" t="s">
        <v>87</v>
      </c>
      <c r="C260" s="23">
        <f>SUM(C261,C264)</f>
        <v>758215</v>
      </c>
      <c r="D260" s="23">
        <f>SUM(D261,D264)</f>
        <v>752825</v>
      </c>
      <c r="E260" s="72">
        <f>SUM(E261,E264)</f>
        <v>746569.6500000001</v>
      </c>
      <c r="F260" s="80">
        <f t="shared" si="16"/>
        <v>99.1690831202471</v>
      </c>
    </row>
    <row r="261" spans="1:6" ht="12.75">
      <c r="A261" s="54"/>
      <c r="B261" t="s">
        <v>9</v>
      </c>
      <c r="C261" s="22">
        <f>SUM(C262:C263)</f>
        <v>668515</v>
      </c>
      <c r="D261" s="22">
        <f>SUM(D262:D263)</f>
        <v>669125</v>
      </c>
      <c r="E261" s="73">
        <f>SUM(E262:E263)</f>
        <v>669123.5900000001</v>
      </c>
      <c r="F261" s="81">
        <f t="shared" si="16"/>
        <v>99.99978927704093</v>
      </c>
    </row>
    <row r="262" spans="1:6" ht="12.75">
      <c r="A262" s="54"/>
      <c r="B262" t="s">
        <v>21</v>
      </c>
      <c r="C262" s="22">
        <v>500000</v>
      </c>
      <c r="D262" s="22">
        <v>498692</v>
      </c>
      <c r="E262" s="73">
        <v>498691.9</v>
      </c>
      <c r="F262" s="81">
        <f t="shared" si="16"/>
        <v>99.99997994754277</v>
      </c>
    </row>
    <row r="263" spans="1:6" ht="12.75">
      <c r="A263" s="54"/>
      <c r="B263" t="s">
        <v>23</v>
      </c>
      <c r="C263" s="22">
        <f>121500+7015+40000</f>
        <v>168515</v>
      </c>
      <c r="D263" s="22">
        <v>170433</v>
      </c>
      <c r="E263" s="73">
        <v>170431.69</v>
      </c>
      <c r="F263" s="81">
        <f t="shared" si="16"/>
        <v>99.99923136951178</v>
      </c>
    </row>
    <row r="264" spans="1:6" ht="12.75">
      <c r="A264" s="54"/>
      <c r="B264" t="s">
        <v>16</v>
      </c>
      <c r="C264" s="22">
        <v>89700</v>
      </c>
      <c r="D264" s="22">
        <v>83700</v>
      </c>
      <c r="E264" s="73">
        <v>77446.06</v>
      </c>
      <c r="F264" s="81">
        <f t="shared" si="16"/>
        <v>92.52814814814815</v>
      </c>
    </row>
    <row r="265" spans="1:6" ht="12.75" customHeight="1">
      <c r="A265" s="57"/>
      <c r="B265" s="12"/>
      <c r="C265" s="23"/>
      <c r="D265" s="23"/>
      <c r="E265" s="72"/>
      <c r="F265" s="87"/>
    </row>
    <row r="266" spans="1:6" ht="13.5" hidden="1" thickTop="1">
      <c r="A266" s="32"/>
      <c r="B266" s="32"/>
      <c r="C266" s="115"/>
      <c r="D266" s="115"/>
      <c r="E266" s="116"/>
      <c r="F266" s="121"/>
    </row>
    <row r="267" spans="1:6" ht="13.5" thickBot="1">
      <c r="A267" s="114"/>
      <c r="B267" s="114"/>
      <c r="C267" s="118"/>
      <c r="D267" s="118"/>
      <c r="E267" s="119"/>
      <c r="F267" s="122"/>
    </row>
    <row r="268" spans="1:6" ht="25.5" customHeight="1">
      <c r="A268" s="50" t="s">
        <v>0</v>
      </c>
      <c r="B268" s="8" t="s">
        <v>3</v>
      </c>
      <c r="C268" s="4" t="s">
        <v>4</v>
      </c>
      <c r="D268" s="4" t="s">
        <v>4</v>
      </c>
      <c r="E268" s="4" t="s">
        <v>103</v>
      </c>
      <c r="F268" s="4" t="s">
        <v>104</v>
      </c>
    </row>
    <row r="269" spans="1:6" ht="27" customHeight="1">
      <c r="A269" s="105" t="s">
        <v>1</v>
      </c>
      <c r="B269" s="106"/>
      <c r="C269" s="107" t="s">
        <v>102</v>
      </c>
      <c r="D269" s="107" t="s">
        <v>110</v>
      </c>
      <c r="E269" s="107" t="s">
        <v>110</v>
      </c>
      <c r="F269" s="107" t="s">
        <v>105</v>
      </c>
    </row>
    <row r="270" spans="1:6" ht="12.75">
      <c r="A270" s="54"/>
      <c r="C270" s="22"/>
      <c r="D270" s="22"/>
      <c r="E270" s="73"/>
      <c r="F270" s="88"/>
    </row>
    <row r="271" spans="1:6" ht="20.25" customHeight="1" thickBot="1">
      <c r="A271" s="55">
        <v>854</v>
      </c>
      <c r="B271" s="9" t="s">
        <v>37</v>
      </c>
      <c r="C271" s="20">
        <f>SUM(C272,C277,C281)</f>
        <v>388510</v>
      </c>
      <c r="D271" s="20">
        <f>SUM(D272,D277,D281)</f>
        <v>671084</v>
      </c>
      <c r="E271" s="69">
        <f>SUM(E272,E277,E281)</f>
        <v>570633.42</v>
      </c>
      <c r="F271" s="79">
        <f>(E271/D271)*100</f>
        <v>85.03159366040616</v>
      </c>
    </row>
    <row r="272" spans="1:6" ht="26.25" customHeight="1" thickTop="1">
      <c r="A272" s="56">
        <v>85401</v>
      </c>
      <c r="B272" s="11" t="s">
        <v>89</v>
      </c>
      <c r="C272" s="21">
        <f>SUM(C273)</f>
        <v>388510</v>
      </c>
      <c r="D272" s="21">
        <f>SUM(D273)</f>
        <v>388510</v>
      </c>
      <c r="E272" s="76">
        <f>SUM(E273)</f>
        <v>386850.03</v>
      </c>
      <c r="F272" s="80">
        <f>(E272/D272)*100</f>
        <v>99.5727342925536</v>
      </c>
    </row>
    <row r="273" spans="1:6" ht="12.75">
      <c r="A273" s="54"/>
      <c r="B273" t="s">
        <v>36</v>
      </c>
      <c r="C273" s="22">
        <f>SUM(C274:C275)</f>
        <v>388510</v>
      </c>
      <c r="D273" s="22">
        <f>SUM(D274:D275)</f>
        <v>388510</v>
      </c>
      <c r="E273" s="73">
        <f>SUM(E274:E275)</f>
        <v>386850.03</v>
      </c>
      <c r="F273" s="81">
        <f>(E273/D273)*100</f>
        <v>99.5727342925536</v>
      </c>
    </row>
    <row r="274" spans="1:6" ht="12.75">
      <c r="A274" s="54"/>
      <c r="B274" t="s">
        <v>21</v>
      </c>
      <c r="C274" s="22">
        <f>376400-21230</f>
        <v>355170</v>
      </c>
      <c r="D274" s="22">
        <v>336992</v>
      </c>
      <c r="E274" s="73">
        <v>335366.84</v>
      </c>
      <c r="F274" s="81">
        <f>(E274/D274)*100</f>
        <v>99.51774522837337</v>
      </c>
    </row>
    <row r="275" spans="1:6" ht="12.75">
      <c r="A275" s="54"/>
      <c r="B275" t="s">
        <v>23</v>
      </c>
      <c r="C275" s="22">
        <f>12110+21230</f>
        <v>33340</v>
      </c>
      <c r="D275" s="22">
        <v>51518</v>
      </c>
      <c r="E275" s="73">
        <v>51483.19</v>
      </c>
      <c r="F275" s="81">
        <f>(E275/D275)*100</f>
        <v>99.93243138320588</v>
      </c>
    </row>
    <row r="276" spans="1:6" ht="12.75">
      <c r="A276" s="54"/>
      <c r="C276" s="22"/>
      <c r="D276" s="22"/>
      <c r="E276" s="73"/>
      <c r="F276" s="81"/>
    </row>
    <row r="277" spans="1:6" ht="12.75">
      <c r="A277" s="57">
        <v>85415</v>
      </c>
      <c r="B277" s="12" t="s">
        <v>108</v>
      </c>
      <c r="C277" s="23">
        <f aca="true" t="shared" si="17" ref="C277:E278">SUM(C278)</f>
        <v>0</v>
      </c>
      <c r="D277" s="23">
        <f t="shared" si="17"/>
        <v>280574</v>
      </c>
      <c r="E277" s="72">
        <f t="shared" si="17"/>
        <v>181783.4</v>
      </c>
      <c r="F277" s="84">
        <f>(E277/D277)*100</f>
        <v>64.78982371851988</v>
      </c>
    </row>
    <row r="278" spans="1:6" ht="12.75">
      <c r="A278" s="54"/>
      <c r="B278" s="43" t="s">
        <v>9</v>
      </c>
      <c r="C278" s="22">
        <f t="shared" si="17"/>
        <v>0</v>
      </c>
      <c r="D278" s="22">
        <f t="shared" si="17"/>
        <v>280574</v>
      </c>
      <c r="E278" s="73">
        <f t="shared" si="17"/>
        <v>181783.4</v>
      </c>
      <c r="F278" s="81">
        <f>(E278/D278)*100</f>
        <v>64.78982371851988</v>
      </c>
    </row>
    <row r="279" spans="1:6" ht="12.75">
      <c r="A279" s="54"/>
      <c r="B279" s="43" t="s">
        <v>35</v>
      </c>
      <c r="C279" s="22">
        <v>0</v>
      </c>
      <c r="D279" s="22">
        <v>280574</v>
      </c>
      <c r="E279" s="73">
        <v>181783.4</v>
      </c>
      <c r="F279" s="81">
        <f>(E279/D279)*100</f>
        <v>64.78982371851988</v>
      </c>
    </row>
    <row r="280" spans="1:6" ht="12.75">
      <c r="A280" s="54"/>
      <c r="B280" s="43"/>
      <c r="C280" s="22"/>
      <c r="D280" s="22"/>
      <c r="E280" s="73"/>
      <c r="F280" s="81"/>
    </row>
    <row r="281" spans="1:6" ht="12.75">
      <c r="A281" s="57">
        <v>85495</v>
      </c>
      <c r="B281" s="96" t="s">
        <v>8</v>
      </c>
      <c r="C281" s="23">
        <f aca="true" t="shared" si="18" ref="C281:E282">SUM(C282)</f>
        <v>0</v>
      </c>
      <c r="D281" s="23">
        <f t="shared" si="18"/>
        <v>2000</v>
      </c>
      <c r="E281" s="72">
        <f t="shared" si="18"/>
        <v>1999.99</v>
      </c>
      <c r="F281" s="84">
        <f>(E281/D281)*100</f>
        <v>99.9995</v>
      </c>
    </row>
    <row r="282" spans="1:6" ht="12.75">
      <c r="A282" s="54"/>
      <c r="B282" s="43" t="s">
        <v>9</v>
      </c>
      <c r="C282" s="22">
        <f t="shared" si="18"/>
        <v>0</v>
      </c>
      <c r="D282" s="22">
        <f t="shared" si="18"/>
        <v>2000</v>
      </c>
      <c r="E282" s="73">
        <f t="shared" si="18"/>
        <v>1999.99</v>
      </c>
      <c r="F282" s="81">
        <f>(E282/D282)*100</f>
        <v>99.9995</v>
      </c>
    </row>
    <row r="283" spans="1:6" ht="12.75">
      <c r="A283" s="54"/>
      <c r="B283" s="43" t="s">
        <v>13</v>
      </c>
      <c r="C283" s="22">
        <v>0</v>
      </c>
      <c r="D283" s="22">
        <v>2000</v>
      </c>
      <c r="E283" s="73">
        <v>1999.99</v>
      </c>
      <c r="F283" s="81">
        <f>(E283/D283)*100</f>
        <v>99.9995</v>
      </c>
    </row>
    <row r="284" spans="1:6" ht="13.5" thickBot="1">
      <c r="A284" s="26"/>
      <c r="B284" s="10"/>
      <c r="C284" s="24"/>
      <c r="D284" s="24"/>
      <c r="E284" s="75"/>
      <c r="F284" s="89"/>
    </row>
    <row r="285" spans="1:6" ht="23.25" customHeight="1" thickBot="1" thickTop="1">
      <c r="A285" s="55">
        <v>900</v>
      </c>
      <c r="B285" s="9" t="s">
        <v>38</v>
      </c>
      <c r="C285" s="20">
        <f>SUM(C286,C291,C297,C302,C307,C311,C316)</f>
        <v>37282850</v>
      </c>
      <c r="D285" s="20">
        <f>SUM(D286,D291,D297,D302,D307,D311,D316)</f>
        <v>37052350</v>
      </c>
      <c r="E285" s="69">
        <f>SUM(E286,E291,E297,E302,E307,E311,E316)</f>
        <v>17929259.39</v>
      </c>
      <c r="F285" s="79">
        <f>(E285/D285)*100</f>
        <v>48.38899392346235</v>
      </c>
    </row>
    <row r="286" spans="1:6" ht="25.5" customHeight="1" thickTop="1">
      <c r="A286" s="56">
        <v>90001</v>
      </c>
      <c r="B286" s="11" t="s">
        <v>90</v>
      </c>
      <c r="C286" s="21">
        <f>SUM(C287,C289)</f>
        <v>32796300</v>
      </c>
      <c r="D286" s="21">
        <f>SUM(D287,D289)</f>
        <v>32962300</v>
      </c>
      <c r="E286" s="76">
        <f>SUM(E287,E289)</f>
        <v>15060417.74</v>
      </c>
      <c r="F286" s="80">
        <f>(E286/D286)*100</f>
        <v>45.68982668078381</v>
      </c>
    </row>
    <row r="287" spans="1:6" ht="12.75">
      <c r="A287" s="54"/>
      <c r="B287" t="s">
        <v>9</v>
      </c>
      <c r="C287" s="22">
        <f>SUM(C288)</f>
        <v>231700</v>
      </c>
      <c r="D287" s="22">
        <f>SUM(D288)</f>
        <v>197700</v>
      </c>
      <c r="E287" s="73">
        <f>SUM(E288)</f>
        <v>110102.83</v>
      </c>
      <c r="F287" s="81">
        <f>(E287/D287)*100</f>
        <v>55.69187152250885</v>
      </c>
    </row>
    <row r="288" spans="1:6" ht="12.75">
      <c r="A288" s="54"/>
      <c r="B288" t="s">
        <v>13</v>
      </c>
      <c r="C288" s="22">
        <f>226700+5000</f>
        <v>231700</v>
      </c>
      <c r="D288" s="22">
        <v>197700</v>
      </c>
      <c r="E288" s="73">
        <v>110102.83</v>
      </c>
      <c r="F288" s="81">
        <f>(E288/D288)*100</f>
        <v>55.69187152250885</v>
      </c>
    </row>
    <row r="289" spans="1:6" ht="12.75">
      <c r="A289" s="54"/>
      <c r="B289" t="s">
        <v>16</v>
      </c>
      <c r="C289" s="22">
        <v>32564600</v>
      </c>
      <c r="D289" s="22">
        <v>32764600</v>
      </c>
      <c r="E289" s="73">
        <v>14950314.91</v>
      </c>
      <c r="F289" s="81">
        <f>(E289/D289)*100</f>
        <v>45.629474829541635</v>
      </c>
    </row>
    <row r="290" spans="1:6" ht="12.75">
      <c r="A290" s="54"/>
      <c r="C290" s="22"/>
      <c r="D290" s="22"/>
      <c r="E290" s="73"/>
      <c r="F290" s="88"/>
    </row>
    <row r="291" spans="1:6" ht="12.75">
      <c r="A291" s="57">
        <v>90002</v>
      </c>
      <c r="B291" s="12" t="s">
        <v>91</v>
      </c>
      <c r="C291" s="23">
        <f>SUM(C292,C294)</f>
        <v>959100</v>
      </c>
      <c r="D291" s="23">
        <f>SUM(D292,D294)</f>
        <v>903100</v>
      </c>
      <c r="E291" s="72">
        <f>SUM(E292,E294)</f>
        <v>903073</v>
      </c>
      <c r="F291" s="84">
        <f>(E291/D291)*100</f>
        <v>99.99701029786291</v>
      </c>
    </row>
    <row r="292" spans="1:6" ht="12.75">
      <c r="A292" s="54"/>
      <c r="B292" t="s">
        <v>9</v>
      </c>
      <c r="C292" s="22">
        <f>SUM(C293)</f>
        <v>248100</v>
      </c>
      <c r="D292" s="22">
        <f>SUM(D293)</f>
        <v>232100</v>
      </c>
      <c r="E292" s="73">
        <f>SUM(E293)</f>
        <v>232074</v>
      </c>
      <c r="F292" s="81">
        <f>(E292/D292)*100</f>
        <v>99.9887979319259</v>
      </c>
    </row>
    <row r="293" spans="1:6" ht="12.75">
      <c r="A293" s="54"/>
      <c r="B293" t="s">
        <v>13</v>
      </c>
      <c r="C293" s="22">
        <v>248100</v>
      </c>
      <c r="D293" s="22">
        <v>232100</v>
      </c>
      <c r="E293" s="73">
        <v>232074</v>
      </c>
      <c r="F293" s="81">
        <f>(E293/D293)*100</f>
        <v>99.9887979319259</v>
      </c>
    </row>
    <row r="294" spans="1:6" ht="12.75">
      <c r="A294" s="54"/>
      <c r="B294" t="s">
        <v>16</v>
      </c>
      <c r="C294" s="22">
        <v>711000</v>
      </c>
      <c r="D294" s="22">
        <v>671000</v>
      </c>
      <c r="E294" s="73">
        <v>670999</v>
      </c>
      <c r="F294" s="81">
        <f>(E294/D294)*100</f>
        <v>99.99985096870343</v>
      </c>
    </row>
    <row r="295" spans="1:6" ht="12.75">
      <c r="A295" s="54"/>
      <c r="B295" t="s">
        <v>32</v>
      </c>
      <c r="C295" s="22">
        <v>671000</v>
      </c>
      <c r="D295" s="22">
        <v>671000</v>
      </c>
      <c r="E295" s="73">
        <v>670999</v>
      </c>
      <c r="F295" s="81">
        <f>(E295/D295)*100</f>
        <v>99.99985096870343</v>
      </c>
    </row>
    <row r="296" spans="1:6" ht="12.75">
      <c r="A296" s="54"/>
      <c r="C296" s="22"/>
      <c r="D296" s="22"/>
      <c r="E296" s="73"/>
      <c r="F296" s="88"/>
    </row>
    <row r="297" spans="1:6" ht="12.75">
      <c r="A297" s="57">
        <v>90003</v>
      </c>
      <c r="B297" s="12" t="s">
        <v>92</v>
      </c>
      <c r="C297" s="23">
        <f>SUM(C298)</f>
        <v>1188000</v>
      </c>
      <c r="D297" s="23">
        <f>SUM(D298)</f>
        <v>800500</v>
      </c>
      <c r="E297" s="72">
        <f>SUM(E298)</f>
        <v>683992.17</v>
      </c>
      <c r="F297" s="84">
        <f>(E297/D297)*100</f>
        <v>85.44561773891319</v>
      </c>
    </row>
    <row r="298" spans="1:6" ht="12.75">
      <c r="A298" s="54"/>
      <c r="B298" t="s">
        <v>9</v>
      </c>
      <c r="C298" s="22">
        <f>SUM(C299,C300)</f>
        <v>1188000</v>
      </c>
      <c r="D298" s="22">
        <f>SUM(D299,D300)</f>
        <v>800500</v>
      </c>
      <c r="E298" s="73">
        <f>SUM(E299,E300)</f>
        <v>683992.17</v>
      </c>
      <c r="F298" s="81">
        <f>(E298/D298)*100</f>
        <v>85.44561773891319</v>
      </c>
    </row>
    <row r="299" spans="1:6" ht="12.75">
      <c r="A299" s="54"/>
      <c r="B299" t="s">
        <v>13</v>
      </c>
      <c r="C299" s="22">
        <v>738000</v>
      </c>
      <c r="D299" s="22">
        <v>763000</v>
      </c>
      <c r="E299" s="73">
        <v>646492.17</v>
      </c>
      <c r="F299" s="81">
        <f>(E299/D299)*100</f>
        <v>84.73029750982963</v>
      </c>
    </row>
    <row r="300" spans="1:6" ht="12.75">
      <c r="A300" s="54"/>
      <c r="B300" t="s">
        <v>52</v>
      </c>
      <c r="C300" s="22">
        <v>450000</v>
      </c>
      <c r="D300" s="22">
        <v>37500</v>
      </c>
      <c r="E300" s="73">
        <v>37500</v>
      </c>
      <c r="F300" s="81">
        <f>(E300/D300)*100</f>
        <v>100</v>
      </c>
    </row>
    <row r="301" spans="1:6" ht="12.75">
      <c r="A301" s="54"/>
      <c r="C301" s="22"/>
      <c r="D301" s="22"/>
      <c r="E301" s="73"/>
      <c r="F301" s="88"/>
    </row>
    <row r="302" spans="1:6" ht="12.75">
      <c r="A302" s="57">
        <v>90004</v>
      </c>
      <c r="B302" s="12" t="s">
        <v>93</v>
      </c>
      <c r="C302" s="23">
        <f>SUM(C303,C305)</f>
        <v>1324450</v>
      </c>
      <c r="D302" s="23">
        <f>SUM(D303,D305)</f>
        <v>1359450</v>
      </c>
      <c r="E302" s="72">
        <f>SUM(E303,E305)</f>
        <v>471502.12</v>
      </c>
      <c r="F302" s="84">
        <f>(E302/D302)*100</f>
        <v>34.68329986391555</v>
      </c>
    </row>
    <row r="303" spans="1:6" ht="12.75">
      <c r="A303" s="54"/>
      <c r="B303" t="s">
        <v>9</v>
      </c>
      <c r="C303" s="22">
        <f>SUM(C304)</f>
        <v>680590</v>
      </c>
      <c r="D303" s="22">
        <f>SUM(D304)</f>
        <v>715590</v>
      </c>
      <c r="E303" s="73">
        <f>SUM(E304)</f>
        <v>359470.56</v>
      </c>
      <c r="F303" s="81">
        <f>(E303/D303)*100</f>
        <v>50.23415084056513</v>
      </c>
    </row>
    <row r="304" spans="1:6" ht="12.75">
      <c r="A304" s="54"/>
      <c r="B304" t="s">
        <v>13</v>
      </c>
      <c r="C304" s="22">
        <f>629000-32000+63590+20000</f>
        <v>680590</v>
      </c>
      <c r="D304" s="22">
        <v>715590</v>
      </c>
      <c r="E304" s="73">
        <v>359470.56</v>
      </c>
      <c r="F304" s="81">
        <f>(E304/D304)*100</f>
        <v>50.23415084056513</v>
      </c>
    </row>
    <row r="305" spans="1:6" ht="12.75">
      <c r="A305" s="54"/>
      <c r="B305" t="s">
        <v>16</v>
      </c>
      <c r="C305" s="22">
        <f>638000+5860</f>
        <v>643860</v>
      </c>
      <c r="D305" s="22">
        <f>638000+5860</f>
        <v>643860</v>
      </c>
      <c r="E305" s="73">
        <v>112031.56</v>
      </c>
      <c r="F305" s="81">
        <f>(E305/D305)*100</f>
        <v>17.39998757493865</v>
      </c>
    </row>
    <row r="306" spans="1:6" ht="12.75">
      <c r="A306" s="54"/>
      <c r="C306" s="22"/>
      <c r="D306" s="22"/>
      <c r="E306" s="73"/>
      <c r="F306" s="88"/>
    </row>
    <row r="307" spans="1:6" ht="12.75">
      <c r="A307" s="57">
        <v>90006</v>
      </c>
      <c r="B307" s="12" t="s">
        <v>94</v>
      </c>
      <c r="C307" s="23">
        <f aca="true" t="shared" si="19" ref="C307:E308">SUM(C308)</f>
        <v>35000</v>
      </c>
      <c r="D307" s="23">
        <f t="shared" si="19"/>
        <v>0</v>
      </c>
      <c r="E307" s="72">
        <f t="shared" si="19"/>
        <v>0</v>
      </c>
      <c r="F307" s="84">
        <v>0</v>
      </c>
    </row>
    <row r="308" spans="1:6" ht="12.75">
      <c r="A308" s="54"/>
      <c r="B308" s="43" t="s">
        <v>9</v>
      </c>
      <c r="C308" s="22">
        <f t="shared" si="19"/>
        <v>35000</v>
      </c>
      <c r="D308" s="22">
        <f t="shared" si="19"/>
        <v>0</v>
      </c>
      <c r="E308" s="73">
        <f t="shared" si="19"/>
        <v>0</v>
      </c>
      <c r="F308" s="81">
        <v>0</v>
      </c>
    </row>
    <row r="309" spans="1:6" ht="12.75">
      <c r="A309" s="54"/>
      <c r="B309" t="s">
        <v>13</v>
      </c>
      <c r="C309" s="22">
        <v>35000</v>
      </c>
      <c r="D309" s="22">
        <v>0</v>
      </c>
      <c r="E309" s="73">
        <v>0</v>
      </c>
      <c r="F309" s="81">
        <v>0</v>
      </c>
    </row>
    <row r="310" spans="1:6" ht="12.75">
      <c r="A310" s="54"/>
      <c r="C310" s="22"/>
      <c r="D310" s="22"/>
      <c r="E310" s="73"/>
      <c r="F310" s="88"/>
    </row>
    <row r="311" spans="1:6" ht="12.75">
      <c r="A311" s="57">
        <v>90015</v>
      </c>
      <c r="B311" s="12" t="s">
        <v>95</v>
      </c>
      <c r="C311" s="23">
        <f>SUM(C312,C314)</f>
        <v>907000</v>
      </c>
      <c r="D311" s="23">
        <f>SUM(D312,D314)</f>
        <v>950000</v>
      </c>
      <c r="E311" s="72">
        <f>SUM(E312,E314)</f>
        <v>748766.9500000001</v>
      </c>
      <c r="F311" s="84">
        <f>(E311/D311)*100</f>
        <v>78.81757368421053</v>
      </c>
    </row>
    <row r="312" spans="1:6" ht="12.75">
      <c r="A312" s="54"/>
      <c r="B312" t="s">
        <v>9</v>
      </c>
      <c r="C312" s="22">
        <f>SUM(C313)</f>
        <v>805000</v>
      </c>
      <c r="D312" s="22">
        <f>SUM(D313)</f>
        <v>805000</v>
      </c>
      <c r="E312" s="73">
        <f>SUM(E313)</f>
        <v>656583.18</v>
      </c>
      <c r="F312" s="81">
        <f>(E312/D312)*100</f>
        <v>81.56312795031056</v>
      </c>
    </row>
    <row r="313" spans="1:6" ht="12.75">
      <c r="A313" s="54"/>
      <c r="B313" t="s">
        <v>13</v>
      </c>
      <c r="C313" s="22">
        <v>805000</v>
      </c>
      <c r="D313" s="22">
        <v>805000</v>
      </c>
      <c r="E313" s="73">
        <v>656583.18</v>
      </c>
      <c r="F313" s="81">
        <f>(E313/D313)*100</f>
        <v>81.56312795031056</v>
      </c>
    </row>
    <row r="314" spans="1:6" ht="12.75">
      <c r="A314" s="54"/>
      <c r="B314" t="s">
        <v>16</v>
      </c>
      <c r="C314" s="22">
        <f>80000+22000</f>
        <v>102000</v>
      </c>
      <c r="D314" s="22">
        <v>145000</v>
      </c>
      <c r="E314" s="73">
        <v>92183.77</v>
      </c>
      <c r="F314" s="81">
        <f>(E314/D314)*100</f>
        <v>63.57501379310345</v>
      </c>
    </row>
    <row r="315" spans="1:6" ht="12.75">
      <c r="A315" s="54"/>
      <c r="C315" s="22"/>
      <c r="D315" s="22"/>
      <c r="E315" s="73"/>
      <c r="F315" s="88"/>
    </row>
    <row r="316" spans="1:6" ht="12.75">
      <c r="A316" s="57">
        <v>90095</v>
      </c>
      <c r="B316" s="12" t="s">
        <v>8</v>
      </c>
      <c r="C316" s="23">
        <f>SUM(C317)</f>
        <v>73000</v>
      </c>
      <c r="D316" s="23">
        <f>SUM(D317)</f>
        <v>77000</v>
      </c>
      <c r="E316" s="72">
        <f>SUM(E317)</f>
        <v>61507.41</v>
      </c>
      <c r="F316" s="84">
        <f>(E316/D316)*100</f>
        <v>79.87975324675325</v>
      </c>
    </row>
    <row r="317" spans="1:6" ht="12.75">
      <c r="A317" s="54"/>
      <c r="B317" t="s">
        <v>9</v>
      </c>
      <c r="C317" s="22">
        <f>SUM(C318:C318)</f>
        <v>73000</v>
      </c>
      <c r="D317" s="22">
        <f>SUM(D318:D318)</f>
        <v>77000</v>
      </c>
      <c r="E317" s="73">
        <f>SUM(E318:E318)</f>
        <v>61507.41</v>
      </c>
      <c r="F317" s="81">
        <f>(E317/D317)*100</f>
        <v>79.87975324675325</v>
      </c>
    </row>
    <row r="318" spans="1:6" ht="12.75">
      <c r="A318" s="54"/>
      <c r="B318" t="s">
        <v>13</v>
      </c>
      <c r="C318" s="22">
        <f>70000+3000</f>
        <v>73000</v>
      </c>
      <c r="D318" s="22">
        <v>77000</v>
      </c>
      <c r="E318" s="73">
        <v>61507.41</v>
      </c>
      <c r="F318" s="81">
        <f>(E318/D318)*100</f>
        <v>79.87975324675325</v>
      </c>
    </row>
    <row r="319" spans="1:6" ht="13.5" thickBot="1">
      <c r="A319" s="26"/>
      <c r="B319" s="10"/>
      <c r="C319" s="24"/>
      <c r="D319" s="24"/>
      <c r="E319" s="75"/>
      <c r="F319" s="89"/>
    </row>
    <row r="320" spans="1:6" ht="13.5" thickTop="1">
      <c r="A320" s="25"/>
      <c r="B320" s="38"/>
      <c r="C320" s="19"/>
      <c r="D320" s="19"/>
      <c r="E320" s="68"/>
      <c r="F320" s="85"/>
    </row>
    <row r="321" spans="1:6" ht="27" customHeight="1" thickBot="1">
      <c r="A321" s="55">
        <v>921</v>
      </c>
      <c r="B321" s="9" t="s">
        <v>39</v>
      </c>
      <c r="C321" s="20">
        <f>SUM(C322,C328,C334,C339)</f>
        <v>1883332</v>
      </c>
      <c r="D321" s="20">
        <f>SUM(D322,D328,D334,D339)</f>
        <v>1919832</v>
      </c>
      <c r="E321" s="69">
        <f>SUM(E322,E328,E334,E339)</f>
        <v>1805827.56</v>
      </c>
      <c r="F321" s="79">
        <f aca="true" t="shared" si="20" ref="F321:F326">(E321/D321)*100</f>
        <v>94.0617491530509</v>
      </c>
    </row>
    <row r="322" spans="1:6" ht="26.25" customHeight="1" thickTop="1">
      <c r="A322" s="56">
        <v>92109</v>
      </c>
      <c r="B322" s="11" t="s">
        <v>96</v>
      </c>
      <c r="C322" s="21">
        <f>SUM(C323,C325)</f>
        <v>818000</v>
      </c>
      <c r="D322" s="21">
        <f>SUM(D323,D325)</f>
        <v>854500</v>
      </c>
      <c r="E322" s="76">
        <f>SUM(E323,E325)</f>
        <v>799500</v>
      </c>
      <c r="F322" s="80">
        <f t="shared" si="20"/>
        <v>93.56348741954359</v>
      </c>
    </row>
    <row r="323" spans="1:6" ht="12.75">
      <c r="A323" s="54"/>
      <c r="B323" t="s">
        <v>9</v>
      </c>
      <c r="C323" s="22">
        <f>SUM(C324)</f>
        <v>763000</v>
      </c>
      <c r="D323" s="22">
        <f>SUM(D324)</f>
        <v>799500</v>
      </c>
      <c r="E323" s="73">
        <f>SUM(E324)</f>
        <v>799500</v>
      </c>
      <c r="F323" s="81">
        <f t="shared" si="20"/>
        <v>100</v>
      </c>
    </row>
    <row r="324" spans="1:6" ht="12.75">
      <c r="A324" s="54"/>
      <c r="B324" t="s">
        <v>32</v>
      </c>
      <c r="C324" s="22">
        <v>763000</v>
      </c>
      <c r="D324" s="22">
        <v>799500</v>
      </c>
      <c r="E324" s="73">
        <v>799500</v>
      </c>
      <c r="F324" s="81">
        <f t="shared" si="20"/>
        <v>100</v>
      </c>
    </row>
    <row r="325" spans="1:6" ht="12.75">
      <c r="A325" s="54"/>
      <c r="B325" t="s">
        <v>16</v>
      </c>
      <c r="C325" s="22">
        <f>SUM(C326)</f>
        <v>55000</v>
      </c>
      <c r="D325" s="22">
        <f>SUM(D326)</f>
        <v>55000</v>
      </c>
      <c r="E325" s="73">
        <f>SUM(E326)</f>
        <v>0</v>
      </c>
      <c r="F325" s="81">
        <f t="shared" si="20"/>
        <v>0</v>
      </c>
    </row>
    <row r="326" spans="1:6" ht="12.75">
      <c r="A326" s="54"/>
      <c r="B326" t="s">
        <v>32</v>
      </c>
      <c r="C326" s="22">
        <v>55000</v>
      </c>
      <c r="D326" s="22">
        <v>55000</v>
      </c>
      <c r="E326" s="73">
        <v>0</v>
      </c>
      <c r="F326" s="81">
        <f t="shared" si="20"/>
        <v>0</v>
      </c>
    </row>
    <row r="327" spans="1:6" ht="12.75">
      <c r="A327" s="54"/>
      <c r="B327" s="54"/>
      <c r="C327" s="22"/>
      <c r="D327" s="22"/>
      <c r="E327" s="73"/>
      <c r="F327" s="88"/>
    </row>
    <row r="328" spans="1:6" ht="12.75">
      <c r="A328" s="57">
        <v>92116</v>
      </c>
      <c r="B328" s="12" t="s">
        <v>97</v>
      </c>
      <c r="C328" s="23">
        <f>SUM(C329,C331)</f>
        <v>895000</v>
      </c>
      <c r="D328" s="23">
        <f>SUM(D329,D331)</f>
        <v>895000</v>
      </c>
      <c r="E328" s="72">
        <f>SUM(E329,E331)</f>
        <v>860000</v>
      </c>
      <c r="F328" s="84">
        <f>(E328/D328)*100</f>
        <v>96.08938547486034</v>
      </c>
    </row>
    <row r="329" spans="1:6" ht="12.75">
      <c r="A329" s="54"/>
      <c r="B329" t="s">
        <v>9</v>
      </c>
      <c r="C329" s="22">
        <f>SUM(C330)</f>
        <v>860000</v>
      </c>
      <c r="D329" s="22">
        <f>SUM(D330)</f>
        <v>860000</v>
      </c>
      <c r="E329" s="73">
        <f>SUM(E330)</f>
        <v>860000</v>
      </c>
      <c r="F329" s="81">
        <f>(E329/D329)*100</f>
        <v>100</v>
      </c>
    </row>
    <row r="330" spans="1:6" ht="12.75">
      <c r="A330" s="54"/>
      <c r="B330" t="s">
        <v>32</v>
      </c>
      <c r="C330" s="22">
        <v>860000</v>
      </c>
      <c r="D330" s="22">
        <v>860000</v>
      </c>
      <c r="E330" s="73">
        <v>860000</v>
      </c>
      <c r="F330" s="81">
        <f>(E330/D330)*100</f>
        <v>100</v>
      </c>
    </row>
    <row r="331" spans="1:6" ht="12.75">
      <c r="A331" s="54"/>
      <c r="B331" t="s">
        <v>16</v>
      </c>
      <c r="C331" s="22">
        <f>SUM(C332)</f>
        <v>35000</v>
      </c>
      <c r="D331" s="22">
        <f>SUM(D332)</f>
        <v>35000</v>
      </c>
      <c r="E331" s="73">
        <f>SUM(E332)</f>
        <v>0</v>
      </c>
      <c r="F331" s="81">
        <f>(E331/D331)*100</f>
        <v>0</v>
      </c>
    </row>
    <row r="332" spans="1:6" ht="12.75">
      <c r="A332" s="54"/>
      <c r="B332" t="s">
        <v>32</v>
      </c>
      <c r="C332" s="22">
        <v>35000</v>
      </c>
      <c r="D332" s="22">
        <v>35000</v>
      </c>
      <c r="E332" s="73">
        <v>0</v>
      </c>
      <c r="F332" s="81">
        <f>(E332/D332)*100</f>
        <v>0</v>
      </c>
    </row>
    <row r="333" spans="1:6" ht="12.75">
      <c r="A333" s="54"/>
      <c r="C333" s="22"/>
      <c r="D333" s="22"/>
      <c r="E333" s="73"/>
      <c r="F333" s="88"/>
    </row>
    <row r="334" spans="1:6" ht="12.75">
      <c r="A334" s="57">
        <v>92120</v>
      </c>
      <c r="B334" s="12" t="s">
        <v>98</v>
      </c>
      <c r="C334" s="23">
        <f>SUM(C335,C337)</f>
        <v>54332</v>
      </c>
      <c r="D334" s="23">
        <f>SUM(D335,D337)</f>
        <v>54332</v>
      </c>
      <c r="E334" s="72">
        <f>SUM(E335,E337)</f>
        <v>49300</v>
      </c>
      <c r="F334" s="84">
        <f>(E334/D334)*100</f>
        <v>90.73842302878599</v>
      </c>
    </row>
    <row r="335" spans="1:6" ht="12.75">
      <c r="A335" s="54"/>
      <c r="B335" s="32" t="s">
        <v>9</v>
      </c>
      <c r="C335" s="22">
        <f>SUM(C336)</f>
        <v>5000</v>
      </c>
      <c r="D335" s="22">
        <f>SUM(D336)</f>
        <v>5000</v>
      </c>
      <c r="E335" s="73">
        <f>SUM(E336)</f>
        <v>0</v>
      </c>
      <c r="F335" s="81">
        <f>(E335/D335)*100</f>
        <v>0</v>
      </c>
    </row>
    <row r="336" spans="1:6" ht="12.75">
      <c r="A336" s="54"/>
      <c r="B336" s="32" t="s">
        <v>50</v>
      </c>
      <c r="C336" s="22">
        <v>5000</v>
      </c>
      <c r="D336" s="22">
        <v>5000</v>
      </c>
      <c r="E336" s="73">
        <v>0</v>
      </c>
      <c r="F336" s="81">
        <f>(E336/D336)*100</f>
        <v>0</v>
      </c>
    </row>
    <row r="337" spans="1:6" ht="12.75">
      <c r="A337" s="54"/>
      <c r="B337" t="s">
        <v>16</v>
      </c>
      <c r="C337" s="22">
        <f>12032+37300</f>
        <v>49332</v>
      </c>
      <c r="D337" s="22">
        <f>12032+37300</f>
        <v>49332</v>
      </c>
      <c r="E337" s="73">
        <v>49300</v>
      </c>
      <c r="F337" s="81">
        <f>(E337/D337)*100</f>
        <v>99.93513338198329</v>
      </c>
    </row>
    <row r="338" spans="1:6" ht="12.75">
      <c r="A338" s="54"/>
      <c r="C338" s="22"/>
      <c r="D338" s="22"/>
      <c r="E338" s="73"/>
      <c r="F338" s="88"/>
    </row>
    <row r="339" spans="1:6" ht="12.75">
      <c r="A339" s="57">
        <v>92195</v>
      </c>
      <c r="B339" s="12" t="s">
        <v>8</v>
      </c>
      <c r="C339" s="23">
        <f>SUM(C340)</f>
        <v>116000</v>
      </c>
      <c r="D339" s="23">
        <f>SUM(D340)</f>
        <v>116000</v>
      </c>
      <c r="E339" s="72">
        <f>SUM(E340)</f>
        <v>97027.56</v>
      </c>
      <c r="F339" s="84">
        <f>(E339/D339)*100</f>
        <v>83.64444827586208</v>
      </c>
    </row>
    <row r="340" spans="1:6" ht="12.75">
      <c r="A340" s="61"/>
      <c r="B340" s="45" t="s">
        <v>9</v>
      </c>
      <c r="C340" s="46">
        <f>SUM(C341:C342)</f>
        <v>116000</v>
      </c>
      <c r="D340" s="46">
        <f>SUM(D341:D342)</f>
        <v>116000</v>
      </c>
      <c r="E340" s="78">
        <f>SUM(E341:E342)</f>
        <v>97027.56</v>
      </c>
      <c r="F340" s="81">
        <f>(E340/D340)*100</f>
        <v>83.64444827586208</v>
      </c>
    </row>
    <row r="341" spans="1:6" ht="12.75">
      <c r="A341" s="54"/>
      <c r="B341" s="32" t="s">
        <v>13</v>
      </c>
      <c r="C341" s="22">
        <v>116000</v>
      </c>
      <c r="D341" s="22">
        <v>111800</v>
      </c>
      <c r="E341" s="73">
        <v>95130.97</v>
      </c>
      <c r="F341" s="81">
        <f>(E341/D341)*100</f>
        <v>85.09031305903399</v>
      </c>
    </row>
    <row r="342" spans="1:6" ht="12.75" customHeight="1">
      <c r="A342" s="57"/>
      <c r="B342" s="123" t="s">
        <v>106</v>
      </c>
      <c r="C342" s="23">
        <v>0</v>
      </c>
      <c r="D342" s="23">
        <v>4200</v>
      </c>
      <c r="E342" s="72">
        <v>1896.59</v>
      </c>
      <c r="F342" s="84">
        <f>(E342/D342)*100</f>
        <v>45.15690476190476</v>
      </c>
    </row>
    <row r="343" spans="1:6" ht="12.75" hidden="1">
      <c r="A343" s="54"/>
      <c r="B343" s="32"/>
      <c r="C343" s="115"/>
      <c r="D343" s="115"/>
      <c r="E343" s="116"/>
      <c r="F343" s="121"/>
    </row>
    <row r="344" spans="1:6" ht="13.5" thickBot="1">
      <c r="A344" s="114"/>
      <c r="B344" s="114"/>
      <c r="C344" s="118"/>
      <c r="D344" s="118"/>
      <c r="E344" s="119"/>
      <c r="F344" s="122"/>
    </row>
    <row r="345" spans="1:6" ht="26.25" customHeight="1">
      <c r="A345" s="50" t="s">
        <v>0</v>
      </c>
      <c r="B345" s="8" t="s">
        <v>3</v>
      </c>
      <c r="C345" s="4" t="s">
        <v>4</v>
      </c>
      <c r="D345" s="4" t="s">
        <v>4</v>
      </c>
      <c r="E345" s="4" t="s">
        <v>103</v>
      </c>
      <c r="F345" s="4" t="s">
        <v>104</v>
      </c>
    </row>
    <row r="346" spans="1:6" ht="23.25" customHeight="1">
      <c r="A346" s="105" t="s">
        <v>1</v>
      </c>
      <c r="B346" s="106"/>
      <c r="C346" s="107" t="s">
        <v>102</v>
      </c>
      <c r="D346" s="107" t="s">
        <v>110</v>
      </c>
      <c r="E346" s="107" t="s">
        <v>110</v>
      </c>
      <c r="F346" s="107" t="s">
        <v>105</v>
      </c>
    </row>
    <row r="347" spans="1:6" ht="12.75">
      <c r="A347" s="54"/>
      <c r="C347" s="22"/>
      <c r="D347" s="22"/>
      <c r="E347" s="73"/>
      <c r="F347" s="88"/>
    </row>
    <row r="348" spans="1:6" ht="13.5" thickBot="1">
      <c r="A348" s="55">
        <v>926</v>
      </c>
      <c r="B348" s="9" t="s">
        <v>40</v>
      </c>
      <c r="C348" s="20">
        <f>SUM(C349,C355,C362)</f>
        <v>1539800</v>
      </c>
      <c r="D348" s="20">
        <f>SUM(D349,D355,D362)</f>
        <v>2480483</v>
      </c>
      <c r="E348" s="69">
        <f>SUM(E349,E355,E362)</f>
        <v>2133330.1500000004</v>
      </c>
      <c r="F348" s="79">
        <f aca="true" t="shared" si="21" ref="F348:F353">(E348/D348)*100</f>
        <v>86.0046269214504</v>
      </c>
    </row>
    <row r="349" spans="1:6" ht="30" customHeight="1" thickTop="1">
      <c r="A349" s="56">
        <v>92601</v>
      </c>
      <c r="B349" s="11" t="s">
        <v>99</v>
      </c>
      <c r="C349" s="21">
        <f>SUM(C350)</f>
        <v>357800</v>
      </c>
      <c r="D349" s="21">
        <f>SUM(D350)</f>
        <v>384300</v>
      </c>
      <c r="E349" s="76">
        <f>SUM(E350)</f>
        <v>383635.61</v>
      </c>
      <c r="F349" s="80">
        <f t="shared" si="21"/>
        <v>99.82711683580536</v>
      </c>
    </row>
    <row r="350" spans="1:6" ht="12.75">
      <c r="A350" s="54"/>
      <c r="B350" t="s">
        <v>9</v>
      </c>
      <c r="C350" s="22">
        <f>SUM(C351:C353)</f>
        <v>357800</v>
      </c>
      <c r="D350" s="22">
        <f>SUM(D351:D353)</f>
        <v>384300</v>
      </c>
      <c r="E350" s="73">
        <f>SUM(E351:E353)</f>
        <v>383635.61</v>
      </c>
      <c r="F350" s="81">
        <f t="shared" si="21"/>
        <v>99.82711683580536</v>
      </c>
    </row>
    <row r="351" spans="1:6" ht="12.75">
      <c r="A351" s="54"/>
      <c r="B351" t="s">
        <v>32</v>
      </c>
      <c r="C351" s="22">
        <v>357800</v>
      </c>
      <c r="D351" s="22">
        <v>47395</v>
      </c>
      <c r="E351" s="73">
        <v>47395</v>
      </c>
      <c r="F351" s="81">
        <f t="shared" si="21"/>
        <v>100</v>
      </c>
    </row>
    <row r="352" spans="1:6" ht="12.75">
      <c r="A352" s="54"/>
      <c r="B352" t="s">
        <v>106</v>
      </c>
      <c r="C352" s="22">
        <v>0</v>
      </c>
      <c r="D352" s="22">
        <v>128833</v>
      </c>
      <c r="E352" s="73">
        <v>128832.17</v>
      </c>
      <c r="F352" s="81">
        <f t="shared" si="21"/>
        <v>99.99935575512485</v>
      </c>
    </row>
    <row r="353" spans="1:6" ht="12.75">
      <c r="A353" s="54"/>
      <c r="B353" t="s">
        <v>23</v>
      </c>
      <c r="C353" s="22">
        <v>0</v>
      </c>
      <c r="D353" s="22">
        <v>208072</v>
      </c>
      <c r="E353" s="73">
        <v>207408.44</v>
      </c>
      <c r="F353" s="81">
        <f t="shared" si="21"/>
        <v>99.68109116075205</v>
      </c>
    </row>
    <row r="354" spans="1:6" ht="12.75">
      <c r="A354" s="54"/>
      <c r="C354" s="22"/>
      <c r="D354" s="22"/>
      <c r="E354" s="73"/>
      <c r="F354" s="88"/>
    </row>
    <row r="355" spans="1:6" ht="12.75">
      <c r="A355" s="57">
        <v>92605</v>
      </c>
      <c r="B355" s="12" t="s">
        <v>100</v>
      </c>
      <c r="C355" s="23">
        <f>SUM(C356)</f>
        <v>250000</v>
      </c>
      <c r="D355" s="23">
        <f>SUM(D356)</f>
        <v>250000</v>
      </c>
      <c r="E355" s="72">
        <f>SUM(E356)</f>
        <v>249273.16999999998</v>
      </c>
      <c r="F355" s="84">
        <f aca="true" t="shared" si="22" ref="F355:F360">(E355/D355)*100</f>
        <v>99.709268</v>
      </c>
    </row>
    <row r="356" spans="1:6" ht="12.75">
      <c r="A356" s="54"/>
      <c r="B356" t="s">
        <v>9</v>
      </c>
      <c r="C356" s="22">
        <f>SUM(C357:C360)</f>
        <v>250000</v>
      </c>
      <c r="D356" s="22">
        <f>SUM(D357:D360)</f>
        <v>250000</v>
      </c>
      <c r="E356" s="73">
        <f>SUM(E357:E360)</f>
        <v>249273.16999999998</v>
      </c>
      <c r="F356" s="81">
        <f t="shared" si="22"/>
        <v>99.709268</v>
      </c>
    </row>
    <row r="357" spans="1:6" ht="12.75">
      <c r="A357" s="54"/>
      <c r="B357" t="s">
        <v>32</v>
      </c>
      <c r="C357" s="22">
        <f>100000+100000</f>
        <v>200000</v>
      </c>
      <c r="D357" s="22">
        <v>100000</v>
      </c>
      <c r="E357" s="73">
        <v>100000</v>
      </c>
      <c r="F357" s="81">
        <f t="shared" si="22"/>
        <v>100</v>
      </c>
    </row>
    <row r="358" spans="1:6" ht="12.75">
      <c r="A358" s="54"/>
      <c r="B358" t="s">
        <v>23</v>
      </c>
      <c r="C358" s="22">
        <f>150000-100000</f>
        <v>50000</v>
      </c>
      <c r="D358" s="22">
        <v>38234</v>
      </c>
      <c r="E358" s="73">
        <v>37507.63</v>
      </c>
      <c r="F358" s="81">
        <f t="shared" si="22"/>
        <v>98.10019877595857</v>
      </c>
    </row>
    <row r="359" spans="1:6" ht="12.75">
      <c r="A359" s="54"/>
      <c r="B359" t="s">
        <v>106</v>
      </c>
      <c r="C359" s="22">
        <v>0</v>
      </c>
      <c r="D359" s="22">
        <v>105016</v>
      </c>
      <c r="E359" s="73">
        <v>105015.54</v>
      </c>
      <c r="F359" s="81">
        <f t="shared" si="22"/>
        <v>99.9995619715091</v>
      </c>
    </row>
    <row r="360" spans="1:6" ht="12.75">
      <c r="A360" s="54"/>
      <c r="B360" t="s">
        <v>109</v>
      </c>
      <c r="C360" s="22">
        <v>0</v>
      </c>
      <c r="D360" s="22">
        <v>6750</v>
      </c>
      <c r="E360" s="73">
        <v>6750</v>
      </c>
      <c r="F360" s="81">
        <f t="shared" si="22"/>
        <v>100</v>
      </c>
    </row>
    <row r="361" spans="1:6" ht="12.75">
      <c r="A361" s="54"/>
      <c r="C361" s="22"/>
      <c r="D361" s="22"/>
      <c r="E361" s="73"/>
      <c r="F361" s="88"/>
    </row>
    <row r="362" spans="1:6" ht="12.75">
      <c r="A362" s="57">
        <v>92695</v>
      </c>
      <c r="B362" s="12" t="s">
        <v>8</v>
      </c>
      <c r="C362" s="23">
        <f>SUM(C363,C367)</f>
        <v>932000</v>
      </c>
      <c r="D362" s="23">
        <f>SUM(D363,D367)</f>
        <v>1846183</v>
      </c>
      <c r="E362" s="72">
        <f>SUM(E363,E367)</f>
        <v>1500421.37</v>
      </c>
      <c r="F362" s="84">
        <f>(E362/D362)*100</f>
        <v>81.27154079525162</v>
      </c>
    </row>
    <row r="363" spans="1:6" ht="12.75">
      <c r="A363" s="54"/>
      <c r="B363" s="32" t="s">
        <v>9</v>
      </c>
      <c r="C363" s="22">
        <f>SUM(C364:C366)</f>
        <v>612000</v>
      </c>
      <c r="D363" s="22">
        <f>SUM(D364:D366)</f>
        <v>1504583</v>
      </c>
      <c r="E363" s="73">
        <f>SUM(E364:E366)</f>
        <v>1500421.37</v>
      </c>
      <c r="F363" s="81">
        <f>(E363/D363)*100</f>
        <v>99.72340309574147</v>
      </c>
    </row>
    <row r="364" spans="1:6" ht="12.75">
      <c r="A364" s="54"/>
      <c r="B364" s="32" t="s">
        <v>32</v>
      </c>
      <c r="C364" s="22">
        <v>612000</v>
      </c>
      <c r="D364" s="22">
        <v>86152</v>
      </c>
      <c r="E364" s="73">
        <v>86152</v>
      </c>
      <c r="F364" s="81">
        <f>(E364/D364)*100</f>
        <v>100</v>
      </c>
    </row>
    <row r="365" spans="1:6" ht="12.75">
      <c r="A365" s="54"/>
      <c r="B365" s="43" t="s">
        <v>106</v>
      </c>
      <c r="C365" s="22">
        <v>0</v>
      </c>
      <c r="D365" s="22">
        <v>409265</v>
      </c>
      <c r="E365" s="73">
        <v>405494.36</v>
      </c>
      <c r="F365" s="81">
        <f>(E365/D365)*100</f>
        <v>99.07868007281346</v>
      </c>
    </row>
    <row r="366" spans="1:6" ht="12.75">
      <c r="A366" s="54"/>
      <c r="B366" s="43" t="s">
        <v>23</v>
      </c>
      <c r="C366" s="22">
        <v>0</v>
      </c>
      <c r="D366" s="22">
        <v>1009166</v>
      </c>
      <c r="E366" s="73">
        <v>1008775.01</v>
      </c>
      <c r="F366" s="81">
        <f>(E366/D366)*100</f>
        <v>99.96125612634592</v>
      </c>
    </row>
    <row r="367" spans="1:6" ht="12.75">
      <c r="A367" s="54"/>
      <c r="B367" s="32" t="s">
        <v>16</v>
      </c>
      <c r="C367" s="22">
        <f>SUM(C368)</f>
        <v>320000</v>
      </c>
      <c r="D367" s="22">
        <v>341600</v>
      </c>
      <c r="E367" s="73">
        <f>SUM(E368)</f>
        <v>0</v>
      </c>
      <c r="F367" s="81">
        <v>0</v>
      </c>
    </row>
    <row r="368" spans="1:6" ht="12.75">
      <c r="A368" s="54"/>
      <c r="B368" s="32" t="s">
        <v>32</v>
      </c>
      <c r="C368" s="22">
        <v>320000</v>
      </c>
      <c r="D368" s="22">
        <v>0</v>
      </c>
      <c r="E368" s="73">
        <v>0</v>
      </c>
      <c r="F368" s="81">
        <v>0</v>
      </c>
    </row>
    <row r="369" spans="1:6" ht="13.5" thickBot="1">
      <c r="A369" s="26"/>
      <c r="B369" s="10"/>
      <c r="C369" s="24"/>
      <c r="D369" s="24"/>
      <c r="E369" s="75"/>
      <c r="F369" s="89"/>
    </row>
    <row r="370" spans="1:6" ht="13.5" thickTop="1">
      <c r="A370" s="25"/>
      <c r="C370" s="25"/>
      <c r="D370" s="25"/>
      <c r="E370" s="68"/>
      <c r="F370" s="85"/>
    </row>
    <row r="371" spans="1:6" ht="18.75" customHeight="1">
      <c r="A371" s="58"/>
      <c r="B371" s="1" t="s">
        <v>41</v>
      </c>
      <c r="C371" s="29">
        <f>SUM(C9,C15,C26,C50,C67,C95,C107,C128,C137,C149,C191,C209,C259,C271,C285,C321,C348)</f>
        <v>117532130</v>
      </c>
      <c r="D371" s="29">
        <f>SUM(D9,D15,D26,D50,D67,D95,D107,D128,D137,D149,D191,D209,D259,D271,D285,D321,D348)</f>
        <v>119764128</v>
      </c>
      <c r="E371" s="71">
        <f>SUM(E9,E15,E26,E50,E67,E95,E107,E128,E137,E149,E191,E209,E259,E271,E285,E321,E348)</f>
        <v>86244230.96000001</v>
      </c>
      <c r="F371" s="86">
        <f>(E371/D371)*100</f>
        <v>72.01173874033468</v>
      </c>
    </row>
    <row r="372" spans="1:6" ht="19.5" customHeight="1" thickBot="1">
      <c r="A372" s="26"/>
      <c r="B372" s="10"/>
      <c r="C372" s="26"/>
      <c r="D372" s="26"/>
      <c r="E372" s="75"/>
      <c r="F372" s="89"/>
    </row>
    <row r="373" ht="13.5" thickTop="1"/>
  </sheetData>
  <printOptions/>
  <pageMargins left="1.3779527559055118" right="0.5905511811023623" top="0.984251968503937" bottom="0.984251968503937" header="0.5118110236220472" footer="0.5118110236220472"/>
  <pageSetup horizontalDpi="600" verticalDpi="600" orientation="portrait" paperSize="9" scale="67" r:id="rId1"/>
  <rowBreaks count="5" manualBreakCount="5">
    <brk id="63" max="5" man="1"/>
    <brk id="133" max="5" man="1"/>
    <brk id="203" max="5" man="1"/>
    <brk id="265" max="5" man="1"/>
    <brk id="34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2007-03-19T12:02:09Z</cp:lastPrinted>
  <dcterms:created xsi:type="dcterms:W3CDTF">2000-11-10T12:31:26Z</dcterms:created>
  <dcterms:modified xsi:type="dcterms:W3CDTF">2007-03-19T12:03:14Z</dcterms:modified>
  <cp:category/>
  <cp:version/>
  <cp:contentType/>
  <cp:contentStatus/>
</cp:coreProperties>
</file>