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tabRatio="602" activeTab="1"/>
  </bookViews>
  <sheets>
    <sheet name="Arkusz2" sheetId="1" r:id="rId1"/>
    <sheet name="Arkusz1" sheetId="2" r:id="rId2"/>
    <sheet name="Arkusz3" sheetId="3" r:id="rId3"/>
  </sheets>
  <definedNames>
    <definedName name="_xlnm.Print_Area" localSheetId="1">'Arkusz1'!$A$1:$F$624</definedName>
  </definedNames>
  <calcPr fullCalcOnLoad="1"/>
</workbook>
</file>

<file path=xl/sharedStrings.xml><?xml version="1.0" encoding="utf-8"?>
<sst xmlns="http://schemas.openxmlformats.org/spreadsheetml/2006/main" count="503" uniqueCount="332">
  <si>
    <t>Wyszczególnienie</t>
  </si>
  <si>
    <t>* wydatki związane z promocją miasta</t>
  </si>
  <si>
    <t>* diety radnych</t>
  </si>
  <si>
    <t>* inne wydatki rzeczowe</t>
  </si>
  <si>
    <t>* rezerwa ogólna</t>
  </si>
  <si>
    <t>w tym:</t>
  </si>
  <si>
    <t>Dzienny Dom Pomocy Społecznej</t>
  </si>
  <si>
    <t>wydatki związane z profilaktyką i rozwiązywaniem problemów alkoholowych</t>
  </si>
  <si>
    <t>zadania własne</t>
  </si>
  <si>
    <t>zadania zlecone</t>
  </si>
  <si>
    <t>wydatki na dodatki mieszkaniowe</t>
  </si>
  <si>
    <t>utrzymanie świetlic z subwencji</t>
  </si>
  <si>
    <t>RAZEM    WYDATKI</t>
  </si>
  <si>
    <t>* operaty szacunkowe, podziały geodezyjne itp.</t>
  </si>
  <si>
    <t>Wykonanie</t>
  </si>
  <si>
    <t>%</t>
  </si>
  <si>
    <t xml:space="preserve"> </t>
  </si>
  <si>
    <t>* letnie i zimowe oczyszczanie ulic</t>
  </si>
  <si>
    <t>* prace remontowe na terenach zieleni</t>
  </si>
  <si>
    <t>* koszty energii i konserwacji:</t>
  </si>
  <si>
    <t>* wymiana kulturalna z zagranicą</t>
  </si>
  <si>
    <t>* instytucje kultury - organizacja festiwali i imprez kulturalnych</t>
  </si>
  <si>
    <t>* zobowiązania z tyt. renty wyrównawczej</t>
  </si>
  <si>
    <t>* jednorazowe wypłaty dla Jubilatów - USC</t>
  </si>
  <si>
    <t>* odbitki map geodezyjnych, kserokopie map, filmy itp..</t>
  </si>
  <si>
    <t>* opłaty związane z wprowadzeniem ścieków opadowych do wód lub ziemi</t>
  </si>
  <si>
    <t>* składka na rzecz Stowarzyszenia MiG Nadodrzańskich</t>
  </si>
  <si>
    <t>* składka na rzecz EKOGOK</t>
  </si>
  <si>
    <t>* dotacja na utrzymanie przedszkoli</t>
  </si>
  <si>
    <t xml:space="preserve">* dotacja dla MBP </t>
  </si>
  <si>
    <t>* dotacja dla Brzeskiego Centrum Kultury</t>
  </si>
  <si>
    <t>pozostałe wydatki bieżące</t>
  </si>
  <si>
    <t>* wynagrodzenia i pochodne od wynagr.</t>
  </si>
  <si>
    <t>w tym: wydatki bieżące</t>
  </si>
  <si>
    <t xml:space="preserve">* rezerwa celowa </t>
  </si>
  <si>
    <t>* PP nr 8</t>
  </si>
  <si>
    <t>świadczenia społeczne</t>
  </si>
  <si>
    <t>* opłata za zużytą wodę na cele przeciwpożarowe</t>
  </si>
  <si>
    <t>promocja i ochrona zdrowia</t>
  </si>
  <si>
    <t>PSP nr 3</t>
  </si>
  <si>
    <t xml:space="preserve">* dotacja dla przedszkoli na odpis na zakładowy fundusz swiadczeń socjalnych dla nauczycieli emerytów i rencistów </t>
  </si>
  <si>
    <t xml:space="preserve">* dotacja dla przedszkoli na dokształcanie i doskonalenie nauczycieli </t>
  </si>
  <si>
    <t>konserwacja na majątku Zakładu Energetycznego</t>
  </si>
  <si>
    <t>* pozostałe wydatki bieżące</t>
  </si>
  <si>
    <t xml:space="preserve">* komputeryzacja Urzędu  &amp; 6060 </t>
  </si>
  <si>
    <t>* zakup nagród dla uczestników imprez sportowych</t>
  </si>
  <si>
    <t xml:space="preserve">* opieka weterynaryjna </t>
  </si>
  <si>
    <t>* podatki od nieruchomości położonych na terenie Gminy Skarbimierz (Pawłów i Żłobizna)</t>
  </si>
  <si>
    <t>dotacja dla jednostek nie zaliczanych do sektora finansów publicznych</t>
  </si>
  <si>
    <t>Plan</t>
  </si>
  <si>
    <t>* zadania zlecone - zakup materiałów do utrzymania i konserwacji sprzętu</t>
  </si>
  <si>
    <t>bieżące utrzymanie MOPS</t>
  </si>
  <si>
    <t>* zobowiązania z tyt. poręczenia pożyczki dla EKOGOK</t>
  </si>
  <si>
    <t>* dotacja na realizację zadań publicznych z zakresu kultury fizycznej i sportu przez podmioty niezaliczane do sektora finansów publicznych</t>
  </si>
  <si>
    <t>Wyk.</t>
  </si>
  <si>
    <t>Dział</t>
  </si>
  <si>
    <t>010</t>
  </si>
  <si>
    <t>rozdział</t>
  </si>
  <si>
    <t>01095</t>
  </si>
  <si>
    <t>Pozostała działalność</t>
  </si>
  <si>
    <t>Rolnictwo i łowiectwo</t>
  </si>
  <si>
    <t>Transport i łączność</t>
  </si>
  <si>
    <t>Lokalny transport zbiorowy</t>
  </si>
  <si>
    <t>Drogi publiczne gminne</t>
  </si>
  <si>
    <t>Składka na rzecz Izby Rolniczej</t>
  </si>
  <si>
    <t>* Dofinansowanie komunikacji miejskiej</t>
  </si>
  <si>
    <t>* Utrzymanie ulic w tym: remonty cząstkowe, oznakowanie pionowe i poziome, mikrodywaniki</t>
  </si>
  <si>
    <t>Gospodarka mieszkaniowa</t>
  </si>
  <si>
    <t>Różne jednostki obsługi gospodarki mieszkaniowej</t>
  </si>
  <si>
    <t>* zakup inwentaryzacji budowlanych dla wspólnot mieszk.</t>
  </si>
  <si>
    <t>* zwrot zwaloryzowanych kaucji mieszkaniowych</t>
  </si>
  <si>
    <t xml:space="preserve">Gospodarka gruntami i nieruchomościami </t>
  </si>
  <si>
    <t>Działalność usługowa</t>
  </si>
  <si>
    <t>Plany zagospodarowania przestrzennego</t>
  </si>
  <si>
    <t>Opracowania geodezyjne i kartograficzne</t>
  </si>
  <si>
    <t>Administracja publiczna</t>
  </si>
  <si>
    <t>Urzędy wojewódzkie</t>
  </si>
  <si>
    <t>Rada miasta</t>
  </si>
  <si>
    <t>Urząd  miasta</t>
  </si>
  <si>
    <t>* bieżące utrzymanie Ratusza i bud. przy ul. Robotniczej</t>
  </si>
  <si>
    <t>Urzędy naczelnych organów władzy państwowej, kontroli i ochrony prawa oraz sądownictwa</t>
  </si>
  <si>
    <t>Urzędy naczelnych organów władzy państwowej , kontroli i ochrony prawa</t>
  </si>
  <si>
    <t>Obrona cywilna</t>
  </si>
  <si>
    <t>Straż Miejska</t>
  </si>
  <si>
    <t>Obsługa długu publicznego</t>
  </si>
  <si>
    <t>Różne rozliczenia</t>
  </si>
  <si>
    <t>Oświata i wychowanie</t>
  </si>
  <si>
    <t>Szkoły podstawowe</t>
  </si>
  <si>
    <t>Przedszkola</t>
  </si>
  <si>
    <t>Gimnazja</t>
  </si>
  <si>
    <t>* nauka pływania w szkołach</t>
  </si>
  <si>
    <t>* nagroda dla Lidera lokalnej społeczności na rzecz edukacji</t>
  </si>
  <si>
    <t>* nauka pływania</t>
  </si>
  <si>
    <t>Zespoły obsługi ekonomiczno-administracyjnej szkół</t>
  </si>
  <si>
    <t>Dokształcanie i doskonalenie nauczycieli</t>
  </si>
  <si>
    <t>Ochrona zdrowia</t>
  </si>
  <si>
    <t>Przeciwdziałanie alkoholizmowi</t>
  </si>
  <si>
    <t xml:space="preserve"> Pozostała działalność</t>
  </si>
  <si>
    <t xml:space="preserve"> Pomoc społeczna                                    </t>
  </si>
  <si>
    <t>Domy pomocy społecznej</t>
  </si>
  <si>
    <t>Składki na ubezpieczenie zdrowotne opłacane za osoby pobierające niektóre świadczenia z pomocy społecznej</t>
  </si>
  <si>
    <t>Dodatki mieszkaniowe</t>
  </si>
  <si>
    <t>Ośrodki pomocy społecznej</t>
  </si>
  <si>
    <t>Usługi opiekuńcze i specjalistyczne  usługi opiekuńcze</t>
  </si>
  <si>
    <t>Jednostki specjalistycznego poradnictwa, mieszkania chronione i ośrodki interwencji kryzysowej</t>
  </si>
  <si>
    <t xml:space="preserve">Pozostałe zadania w zakresie polityki społecznej </t>
  </si>
  <si>
    <t>Żłobki</t>
  </si>
  <si>
    <t>Żłobek "Tęczowy Świat"</t>
  </si>
  <si>
    <t>Edukacyjna opieka wychowawcza</t>
  </si>
  <si>
    <t>Świetlice szkolne</t>
  </si>
  <si>
    <t>Gospodarka komunalna i ochrona środowiska</t>
  </si>
  <si>
    <t>Gospodarka ściekowa i ochrona wód</t>
  </si>
  <si>
    <t>* odwodnienie, rowy melioracyjne</t>
  </si>
  <si>
    <t>Gospodarka odpadami</t>
  </si>
  <si>
    <t>* ubezpieczenie OC</t>
  </si>
  <si>
    <t>Oczyszczanie miast i wsi</t>
  </si>
  <si>
    <t>Utrzymanie zieleni w miastach i gminach</t>
  </si>
  <si>
    <t>Oświetlenie ulic, placów i dróg</t>
  </si>
  <si>
    <t>Kultura i ochrona dziedzictwa narodowego</t>
  </si>
  <si>
    <t>Domy i ośrodki kultury, świetlice i kluby</t>
  </si>
  <si>
    <t>Biblioteki</t>
  </si>
  <si>
    <t>Ochrona i konserwacja zabytków</t>
  </si>
  <si>
    <t>Kultura fizyczna i sport</t>
  </si>
  <si>
    <t>Obiekty sportowe</t>
  </si>
  <si>
    <t>Zadania w zakresie kultury fizycznej i sportu</t>
  </si>
  <si>
    <t>Rezerwy ogólne i celowe</t>
  </si>
  <si>
    <t>* Remont i konserwacja przystanków komunikacji miejskiej</t>
  </si>
  <si>
    <t>* zmiana studium uwarunkowań i kierunków zagospodarowania przestrzennego</t>
  </si>
  <si>
    <t>Zasiłki i pomoc w naturze oraz składki na ubezpieczenia emerytalne i rentowe</t>
  </si>
  <si>
    <t>* MOPS - zadania własne - dożywianie</t>
  </si>
  <si>
    <t>* zadania wynikające z programu ochrony środowiska w zakresie zieleni miejskiej na 2006 r.</t>
  </si>
  <si>
    <t>wynagrodzenia i pochodne</t>
  </si>
  <si>
    <t>* wynagrodzenia i pochodne</t>
  </si>
  <si>
    <t xml:space="preserve">* wynagrodzenia i pochodne </t>
  </si>
  <si>
    <t xml:space="preserve">* odpis na zakładowy fundusz świadczeń socjalnych dla nauczycieli emerytów i rencistów                   </t>
  </si>
  <si>
    <t xml:space="preserve">w tym: </t>
  </si>
  <si>
    <t>* utrzymanie szaletów miejskich</t>
  </si>
  <si>
    <t xml:space="preserve">* prace remontowe na przytulisku dla psów </t>
  </si>
  <si>
    <t>w tym: promocja miasta przez kluby sportowe</t>
  </si>
  <si>
    <t>* przygotowanie dokumentacji (np. studia wykonalności projektów)</t>
  </si>
  <si>
    <t>1. Bieżące utrzymanie szkół</t>
  </si>
  <si>
    <t>2. Inne zadania</t>
  </si>
  <si>
    <t xml:space="preserve"> 3. Inwestycje</t>
  </si>
  <si>
    <t>1. Bieżące utrzymanie gimnazjów</t>
  </si>
  <si>
    <t xml:space="preserve">2. Inne zadania </t>
  </si>
  <si>
    <t xml:space="preserve">3. Inwestycje </t>
  </si>
  <si>
    <t>* odsetki od kredytów i pozyczek długoterminowych, obsługa obligacji</t>
  </si>
  <si>
    <t xml:space="preserve">* dotacja na naukę pływania </t>
  </si>
  <si>
    <t>Świadczenia rodzinne, zaliczka alimentacyjna oraz składki na ubezpieczenie emerytalne i rentowe z ubezpieczenia społecznego</t>
  </si>
  <si>
    <t>* na cele oświatowe</t>
  </si>
  <si>
    <t>wydatki bieżące:</t>
  </si>
  <si>
    <t>* na poręczenie pożyczki zaciągniętej przez BCK</t>
  </si>
  <si>
    <t>* nagroda Przewodniczącego Rady Miasta "Lider lokalnej społeczności na rzecz edukacji" - gimnazja</t>
  </si>
  <si>
    <t>* odłów i przewóz bezdomnych zwierząt,  zakup karmy i wyposażenia oraz utrzymanie tymczasowego przytuliska</t>
  </si>
  <si>
    <t>* składka członkowska Miasta Brzeg w Związku Miast Polskich</t>
  </si>
  <si>
    <t>Bezpieczeństwo publiczne i ochrona przeciwpożarowa</t>
  </si>
  <si>
    <t>Obsługa papierów wartościowych, kredytów i pożyczek jednostek samorządu terytorialnego</t>
  </si>
  <si>
    <t>Rozliczenia z tyt. poręczeń i gwarancji udzielonych przez Skarb Państwa lub jednostkę samorządu terytorialnego</t>
  </si>
  <si>
    <t>opłata czynszu za nieruchomości</t>
  </si>
  <si>
    <t>* Przebudowa układu komunikacyjnego w obrębie ulic Powstańców Śląskich - Mossora - etap II § 6050</t>
  </si>
  <si>
    <t>wynagrodzenia i pochodne od wynagrodzeń</t>
  </si>
  <si>
    <t>* ochrona szkolnych obiektów sport. w czasie wakacji</t>
  </si>
  <si>
    <t>Dowożenie uczniów do szkół</t>
  </si>
  <si>
    <t>* projekt programu Sokrates-Comenius - ZS Nr 1 z OS</t>
  </si>
  <si>
    <t xml:space="preserve">  w tym m. in.: </t>
  </si>
  <si>
    <t>Pomoc materialna dla uczniów</t>
  </si>
  <si>
    <t>* dotacja na organizację imprez kulturalnych - Dni Brzegu</t>
  </si>
  <si>
    <t xml:space="preserve">Zarząd Nieruchomości Miejskich (od 01.03.2006 r.) </t>
  </si>
  <si>
    <t>* stypendia dla sportowców</t>
  </si>
  <si>
    <t>*MOSiR - realizacja Wieloletniego Programu Szkolenia Sportowego Dzieci i Młodzieży (od 01.03.2006 r.)</t>
  </si>
  <si>
    <t>zadania własne - świadczenia społeczne</t>
  </si>
  <si>
    <t>prowadzenie Punktu Pomocy Kryzysowej dla Ofiar Przemocy</t>
  </si>
  <si>
    <t>* ZNM - prace remontowe</t>
  </si>
  <si>
    <t>* wynagrodzenia bezosobowe</t>
  </si>
  <si>
    <t>* wynagrodzenia i pochodne od wynagrodzeń pracowników UM</t>
  </si>
  <si>
    <t>* Remont drogi wewnętrznej ul. A. Krajowej - K. Wyszyńskiego  § 6050</t>
  </si>
  <si>
    <t>* Budowa nawierzchni Placu Polonii Amerykańskiej, Placu Niepodległości, Placu Kościelnego w Brzegu § 6050</t>
  </si>
  <si>
    <t>* Budowa łącznika ulic Łokietka - Trzech Kotwic w Brzegu § 6050</t>
  </si>
  <si>
    <t>* Budowa chodnika od ul. Reymonta do cmentarza komunalnego wraz z oświetleniem § 6050</t>
  </si>
  <si>
    <t>* Remont nawierzchni ul. Wał Śluzowy wraz z oświetleniem § 6050</t>
  </si>
  <si>
    <t xml:space="preserve">* Dokumentacja projektowa na przebudowę i budowę dróg gminnych </t>
  </si>
  <si>
    <t>Cmentarze</t>
  </si>
  <si>
    <t>* zadania realizowane na podstawie porozumień z org. admin. rządowej (utrzymanie cmentarzy wojennych)</t>
  </si>
  <si>
    <t>* wynagrodzenia i pochodne pracowników zatrudnionych w ZNM (sprzątanie)</t>
  </si>
  <si>
    <t>* wyposażenie gimnazjów - zakup krzeseł i stolików, dostawa opraw świetlnych</t>
  </si>
  <si>
    <t xml:space="preserve">  * wymiana stolarki drzwiowej</t>
  </si>
  <si>
    <t xml:space="preserve">  * remont rozdzielni posiłków</t>
  </si>
  <si>
    <t>* opracowanie dokumentacji na odprowadzanie wód opadowych, odbudowa skarp i regulacja rzeki Kościelna, inwentaryzacja rowów</t>
  </si>
  <si>
    <t>* dokumentacja projektowa na system monitoringu miasta</t>
  </si>
  <si>
    <t>* organizacja Ruchomego Punktu Zbierania Odpadów Niebezpiecznych</t>
  </si>
  <si>
    <t>* zakup i montaż koszy przyulicznych</t>
  </si>
  <si>
    <t>* zbiórka odpadów wielkogabarytowych</t>
  </si>
  <si>
    <t>konserwacja i usuwanie dewastacji na majątku energetycznym Gminy</t>
  </si>
  <si>
    <t>* zakup i montaż oświetlenia świątecznego miasta</t>
  </si>
  <si>
    <t>* wymiana tablic i słupów ogłoszeniowych</t>
  </si>
  <si>
    <t>* zakup numerków rejestracyjnych dla psów</t>
  </si>
  <si>
    <t>* nagrody i wyróżnienia dla trenerów i sportowców</t>
  </si>
  <si>
    <t>* Budowa układu komunikacyjnego wraz z kompleksowym uzbrojeniem terenu w rejonie ulic: Wrocławska - Partyzantów - Robotnicza - Wileńska - Kwiatowa - Liliowa w Brzegu - remont chodników ulicy Partyzantów § 6050</t>
  </si>
  <si>
    <t>* Budowa ulic "Osiedla Południowego" ul. Norwida § 6050</t>
  </si>
  <si>
    <t>* termomodernizacja budynków szkół podstawowych nr 1,3,5 § 6050</t>
  </si>
  <si>
    <t>* dokumentacja projektowo-kosztorysowa związana z termomodernizacją szkół</t>
  </si>
  <si>
    <t>* dokumentacja projektowo-kosztorysowa związana z termomodernizacją przedszkoli</t>
  </si>
  <si>
    <t>* dokumentacja projektowo-kosztorysowa związana z termomodernizacją gimnazjów</t>
  </si>
  <si>
    <t>* wymiana nawierzchni z cegły klinkierowej okalającej pomnik mjr. Sucharskiego przy ul. Gaj</t>
  </si>
  <si>
    <t>* renowacja tablicy pamiątkowej na budynku PKO BP S.A przy ul. Staromiejskiej</t>
  </si>
  <si>
    <t>* budowa ogrodzenia  § 6050</t>
  </si>
  <si>
    <t>* sprzątanie UM i Ratusz (ZNM)</t>
  </si>
  <si>
    <t xml:space="preserve">PSP nr 3 </t>
  </si>
  <si>
    <t>bieżące utrzymanie zespołów</t>
  </si>
  <si>
    <t>* realizacja zadań pokontrolnych</t>
  </si>
  <si>
    <t>* wyposażenie przedszkoli - zakup opraw świetlnych, stolików i krzeseł</t>
  </si>
  <si>
    <t>* wyposażenie szkół - zakup stolików, krzeseł i opraw świetlnych</t>
  </si>
  <si>
    <t xml:space="preserve">* realizacja zadań pokontrolnych </t>
  </si>
  <si>
    <t>* wkład własny 25% do zadań dofinansowanych z PFRON (PP Nr 7)</t>
  </si>
  <si>
    <t>* program wychowawczy "sztuka dojrzewania"</t>
  </si>
  <si>
    <t>* program wyrównania szans edukacyjnych dzieci i młodzieży</t>
  </si>
  <si>
    <t>* naprawa ogrodzenia PP nr 2 i PP nr 7</t>
  </si>
  <si>
    <t>* bieżące utrzymanie cmentarzy</t>
  </si>
  <si>
    <t>* PP nr 2</t>
  </si>
  <si>
    <t>* PP nr 7</t>
  </si>
  <si>
    <t>* bieżce remonty w przedszkolach</t>
  </si>
  <si>
    <t>* remonty bieżące w szkołach podstawowych</t>
  </si>
  <si>
    <t>* remont alejek, podjazdu i elewacji Domu Pogrzebowego</t>
  </si>
  <si>
    <t>remont i wymiana sanitariatów</t>
  </si>
  <si>
    <t>* Gminna Komisja Urbanistyczno - Architektoniczna - wynagrodzenia i pochodne</t>
  </si>
  <si>
    <t>Promocja jednostek samorządu terytorialnego</t>
  </si>
  <si>
    <t>* zadania własne - utrzymanie i konserwacja pomieszczeń magazynu sprzętu OC</t>
  </si>
  <si>
    <t xml:space="preserve"> PSP nr 1</t>
  </si>
  <si>
    <t>* opracowanie koncepcji funkcjonalno-przestrzennej dla budowy sali gimnastycznej wewnątrz budynku PSP nr 1 w Brzegu</t>
  </si>
  <si>
    <t>* dokumentacja projektowa na remont dachu i ocieplenie stropu PSP nr 3</t>
  </si>
  <si>
    <t>* budowa boiska wielofunkcyjnego ogólnodostępnego o nawierzchni z trawy syntetycznej przy PG nr 3 § 6050</t>
  </si>
  <si>
    <t>w tym: wynagrodzenia i pochodne od wynagrodzeń</t>
  </si>
  <si>
    <t>dowożenie niepełnosprawnych uczniów do szkół i opieka w drodze do szkoły</t>
  </si>
  <si>
    <t>* zakup tablic informacyjnych na place zabaw i tereny zieleni</t>
  </si>
  <si>
    <t>* dokumentacja projektowa - inwentaryzacja miejskiego oświetlenia</t>
  </si>
  <si>
    <t>* zakup zadaszonego kojca do kwarantanny oraz budy</t>
  </si>
  <si>
    <t>* Przebudowa ośrodka wypoczynku i rekreacji wraz z infrastrukturą przy ul. Korfantego 34 w Brzegu § 6050</t>
  </si>
  <si>
    <t>Zwalczanie narkomanii</t>
  </si>
  <si>
    <t>wydatki na przeciwdziałanie narkomanii</t>
  </si>
  <si>
    <t xml:space="preserve">Ośrodki wsparcia </t>
  </si>
  <si>
    <t>wydatki na prowadzenie ośrodka wspracia i przeciwdziałanie przemocy w rodzinie</t>
  </si>
  <si>
    <t xml:space="preserve">zadania zlecone </t>
  </si>
  <si>
    <t>Hala Sportowa ul. Oławska</t>
  </si>
  <si>
    <t xml:space="preserve">Miejski Ośrodek Sportu i Rekreacji </t>
  </si>
  <si>
    <t>Miejski Ośrodek Sportu i Rekreacji</t>
  </si>
  <si>
    <t>Kryta pływalnia i kąpielisko odkryte</t>
  </si>
  <si>
    <t>* ZNM - remont i modernizację budynku przy ul. Piastowskiej 34 § 6050</t>
  </si>
  <si>
    <t>* ZNM - termomodernizacja budynków mieszkalnych § 6050</t>
  </si>
  <si>
    <t>* projekt miejskiej sieci bezprzewodowej</t>
  </si>
  <si>
    <t xml:space="preserve">  w tym:   wynagr. i pochodne od wynagr.</t>
  </si>
  <si>
    <t xml:space="preserve">                pozostałe wydatki bieżące</t>
  </si>
  <si>
    <r>
      <t xml:space="preserve">* Zakup i montaż 10 wiat przystankowych </t>
    </r>
    <r>
      <rPr>
        <sz val="10"/>
        <rFont val="Times New Roman"/>
        <family val="1"/>
      </rPr>
      <t>§</t>
    </r>
    <r>
      <rPr>
        <sz val="10"/>
        <rFont val="Arial CE"/>
        <family val="2"/>
      </rPr>
      <t xml:space="preserve"> 6060</t>
    </r>
  </si>
  <si>
    <r>
      <t xml:space="preserve">* komputeryzacja ZNM </t>
    </r>
    <r>
      <rPr>
        <sz val="10"/>
        <rFont val="Arial"/>
        <family val="0"/>
      </rPr>
      <t>§</t>
    </r>
    <r>
      <rPr>
        <sz val="10"/>
        <rFont val="Arial CE"/>
        <family val="2"/>
      </rPr>
      <t xml:space="preserve"> 6060</t>
    </r>
  </si>
  <si>
    <r>
      <t xml:space="preserve">* ZNM - remont i modernizacja budynków przy ul. 6-go Lutego 4 z przeznaczeniem na lokale socjalne </t>
    </r>
    <r>
      <rPr>
        <sz val="10"/>
        <rFont val="Times New Roman"/>
        <family val="1"/>
      </rPr>
      <t>§ 6050</t>
    </r>
  </si>
  <si>
    <r>
      <t xml:space="preserve">* </t>
    </r>
    <r>
      <rPr>
        <sz val="10"/>
        <rFont val="Arial CE"/>
        <family val="0"/>
      </rPr>
      <t>dokumentacja przyszłościowa na rozbudowę cmentarza przy ul. Starobrzeskiej</t>
    </r>
  </si>
  <si>
    <r>
      <t xml:space="preserve">* </t>
    </r>
    <r>
      <rPr>
        <sz val="10"/>
        <rFont val="Arial CE"/>
        <family val="0"/>
      </rPr>
      <t>remont ogrodzenia cmentarza przu ul. Ks. Makarskiego</t>
    </r>
  </si>
  <si>
    <r>
      <t xml:space="preserve">* </t>
    </r>
    <r>
      <rPr>
        <sz val="10"/>
        <rFont val="Arial CE"/>
        <family val="0"/>
      </rPr>
      <t xml:space="preserve">odwodnienie terenu cmentarza przy ul. Starobrzeskiej </t>
    </r>
    <r>
      <rPr>
        <sz val="10"/>
        <rFont val="Arial"/>
        <family val="0"/>
      </rPr>
      <t>§</t>
    </r>
    <r>
      <rPr>
        <sz val="10"/>
        <rFont val="Arial CE"/>
        <family val="0"/>
      </rPr>
      <t xml:space="preserve"> 6050</t>
    </r>
  </si>
  <si>
    <r>
      <t xml:space="preserve">* </t>
    </r>
    <r>
      <rPr>
        <sz val="10"/>
        <rFont val="Arial CE"/>
        <family val="0"/>
      </rPr>
      <t>remont płyt nagrobnych na kwaterze wojennej na cmentarzu przy ul. Makarskiego i Ofiar Katynia</t>
    </r>
  </si>
  <si>
    <r>
      <t xml:space="preserve">* </t>
    </r>
    <r>
      <rPr>
        <sz val="10"/>
        <rFont val="Arial CE"/>
        <family val="0"/>
      </rPr>
      <t>nasadzenia krzewów na cmentarzu przy ul. Makarskiego i Ofiar Katynia</t>
    </r>
  </si>
  <si>
    <r>
      <t xml:space="preserve">* termomodernizacja budynku Urzędu Miasta </t>
    </r>
    <r>
      <rPr>
        <sz val="10"/>
        <rFont val="Times New Roman"/>
        <family val="1"/>
      </rPr>
      <t xml:space="preserve">§ 6050 </t>
    </r>
  </si>
  <si>
    <r>
      <t xml:space="preserve">* remont plafonu w Sali Rajców Ratusza Miejskiego </t>
    </r>
    <r>
      <rPr>
        <sz val="10"/>
        <rFont val="Times New Roman"/>
        <family val="1"/>
      </rPr>
      <t>§ 6050</t>
    </r>
  </si>
  <si>
    <r>
      <t xml:space="preserve">* remonty bieżące w Ratuszu i budynku Urzędu Miasta </t>
    </r>
    <r>
      <rPr>
        <sz val="10"/>
        <rFont val="Times New Roman"/>
        <family val="1"/>
      </rPr>
      <t>§</t>
    </r>
    <r>
      <rPr>
        <sz val="10"/>
        <rFont val="Arial CE"/>
        <family val="2"/>
      </rPr>
      <t xml:space="preserve"> 4270</t>
    </r>
  </si>
  <si>
    <r>
      <t xml:space="preserve">* rewitalizacja Ratusza Miejskiego w Brzegu </t>
    </r>
    <r>
      <rPr>
        <sz val="10"/>
        <rFont val="Times New Roman"/>
        <family val="1"/>
      </rPr>
      <t>§ 6050</t>
    </r>
  </si>
  <si>
    <r>
      <t xml:space="preserve">* komputeryzacja stanowisk obsługujących monitoring w Straży Miejskiej </t>
    </r>
    <r>
      <rPr>
        <sz val="10"/>
        <rFont val="Times New Roman"/>
        <family val="1"/>
      </rPr>
      <t>§</t>
    </r>
    <r>
      <rPr>
        <sz val="10"/>
        <rFont val="Arial CE"/>
        <family val="2"/>
      </rPr>
      <t xml:space="preserve"> 6060</t>
    </r>
  </si>
  <si>
    <r>
      <t xml:space="preserve">* </t>
    </r>
    <r>
      <rPr>
        <sz val="10"/>
        <rFont val="Arial CE"/>
        <family val="0"/>
      </rPr>
      <t>opracowanie dokumentacji projektowo-kosztorysowej na budowę sali gimnastycznej przy PSP nr 1 w Brzegu</t>
    </r>
  </si>
  <si>
    <r>
      <t xml:space="preserve">* </t>
    </r>
    <r>
      <rPr>
        <b/>
        <sz val="10"/>
        <rFont val="Arial CE"/>
        <family val="0"/>
      </rPr>
      <t xml:space="preserve">Zespół Szkół Nr 2 z Oddziałami Integracyjnymi - </t>
    </r>
    <r>
      <rPr>
        <sz val="10"/>
        <rFont val="Arial CE"/>
        <family val="2"/>
      </rPr>
      <t>wkład własny 25% do zadań dofinansowanych z PFRON</t>
    </r>
  </si>
  <si>
    <r>
      <t xml:space="preserve">* dotacja dla PP nr 1 na zakup zmywarki do naczyń z funkcją wyparzacza </t>
    </r>
    <r>
      <rPr>
        <sz val="10"/>
        <rFont val="Times New Roman"/>
        <family val="1"/>
      </rPr>
      <t>§</t>
    </r>
    <r>
      <rPr>
        <sz val="10"/>
        <rFont val="Arial CE"/>
        <family val="2"/>
      </rPr>
      <t xml:space="preserve"> 6210</t>
    </r>
  </si>
  <si>
    <r>
      <t xml:space="preserve">* termomodernizacja budynków przedszkoli nr 1,2,3,5,6,7,10,11 </t>
    </r>
    <r>
      <rPr>
        <sz val="10"/>
        <rFont val="Times New Roman"/>
        <family val="1"/>
      </rPr>
      <t>§ 6050</t>
    </r>
  </si>
  <si>
    <r>
      <t xml:space="preserve">udrożnienie wentylacji </t>
    </r>
    <r>
      <rPr>
        <sz val="10"/>
        <rFont val="Arial"/>
        <family val="0"/>
      </rPr>
      <t>§</t>
    </r>
    <r>
      <rPr>
        <sz val="10"/>
        <rFont val="Arial CE"/>
        <family val="2"/>
      </rPr>
      <t xml:space="preserve"> 6050</t>
    </r>
  </si>
  <si>
    <r>
      <t xml:space="preserve">* </t>
    </r>
    <r>
      <rPr>
        <b/>
        <sz val="10"/>
        <rFont val="Arial CE"/>
        <family val="0"/>
      </rPr>
      <t xml:space="preserve">ZS nr 2 z OI - </t>
    </r>
    <r>
      <rPr>
        <sz val="10"/>
        <rFont val="Arial CE"/>
        <family val="2"/>
      </rPr>
      <t>wkład własny 25% do zadań dofin. z PFRON</t>
    </r>
  </si>
  <si>
    <r>
      <t xml:space="preserve">* termomodernizacja budynków PG nr 1,3, Zespół Szkół Nr 1 z OS </t>
    </r>
    <r>
      <rPr>
        <sz val="10"/>
        <rFont val="Times New Roman"/>
        <family val="1"/>
      </rPr>
      <t>§ 6050</t>
    </r>
  </si>
  <si>
    <r>
      <t xml:space="preserve">* rozbudowa i modernizacja boisk szkolnych </t>
    </r>
    <r>
      <rPr>
        <sz val="10"/>
        <rFont val="Times New Roman"/>
        <family val="1"/>
      </rPr>
      <t>§ 6050</t>
    </r>
  </si>
  <si>
    <r>
      <t>* dokształcanie i doskonalenie nauczycieli -</t>
    </r>
    <r>
      <rPr>
        <b/>
        <sz val="10"/>
        <rFont val="Arial CE"/>
        <family val="2"/>
      </rPr>
      <t xml:space="preserve"> szkoły, gimnazja, przedszkola</t>
    </r>
  </si>
  <si>
    <r>
      <t xml:space="preserve">stworzenie mieszkania schronienia dla ofiar przemocy w rodzinie </t>
    </r>
    <r>
      <rPr>
        <sz val="10"/>
        <rFont val="Times New Roman"/>
        <family val="1"/>
      </rPr>
      <t>§ 6050</t>
    </r>
  </si>
  <si>
    <r>
      <t xml:space="preserve">* termomodernizacja budynku Żłobka "Tęczowy Świat" </t>
    </r>
    <r>
      <rPr>
        <sz val="10"/>
        <rFont val="Times New Roman"/>
        <family val="1"/>
      </rPr>
      <t>§ 6050</t>
    </r>
  </si>
  <si>
    <r>
      <t>* dotacja dla EKOGOK na budowę kwatery nr II składowiska gminnego Gać</t>
    </r>
    <r>
      <rPr>
        <b/>
        <sz val="10"/>
        <rFont val="Arial CE"/>
        <family val="2"/>
      </rPr>
      <t xml:space="preserve"> </t>
    </r>
    <r>
      <rPr>
        <sz val="10"/>
        <rFont val="Times New Roman"/>
        <family val="1"/>
      </rPr>
      <t>§ 6220</t>
    </r>
  </si>
  <si>
    <r>
      <t xml:space="preserve">* budowa Gminnego Punktu Zbierania Odpadów Niebezpiecznych </t>
    </r>
    <r>
      <rPr>
        <sz val="10"/>
        <rFont val="Times New Roman"/>
        <family val="1"/>
      </rPr>
      <t>§ 6050</t>
    </r>
  </si>
  <si>
    <r>
      <t xml:space="preserve">* realizacja Programu Rewitalizacji Terenów Zieleni Miejskiej </t>
    </r>
    <r>
      <rPr>
        <sz val="10"/>
        <rFont val="Times New Roman"/>
        <family val="1"/>
      </rPr>
      <t xml:space="preserve">§ </t>
    </r>
    <r>
      <rPr>
        <sz val="10"/>
        <rFont val="Arial CE"/>
        <family val="2"/>
      </rPr>
      <t>6050</t>
    </r>
  </si>
  <si>
    <r>
      <t xml:space="preserve">* podświetlenie Kościoła p.w. św. Mikołaja w Brzegu </t>
    </r>
    <r>
      <rPr>
        <sz val="10"/>
        <rFont val="Times New Roman"/>
        <family val="1"/>
      </rPr>
      <t>§</t>
    </r>
    <r>
      <rPr>
        <sz val="10"/>
        <rFont val="Arial CE"/>
        <family val="2"/>
      </rPr>
      <t xml:space="preserve"> 6050</t>
    </r>
  </si>
  <si>
    <r>
      <t xml:space="preserve">* modernizacja miejskiego oświetlenia ulicznego </t>
    </r>
    <r>
      <rPr>
        <sz val="10"/>
        <rFont val="Times New Roman"/>
        <family val="1"/>
      </rPr>
      <t>§</t>
    </r>
    <r>
      <rPr>
        <sz val="10"/>
        <rFont val="Arial CE"/>
        <family val="2"/>
      </rPr>
      <t xml:space="preserve"> 6050</t>
    </r>
  </si>
  <si>
    <r>
      <t xml:space="preserve">* uzbrojenie terenów pod budownictwo mieszkaniowe </t>
    </r>
    <r>
      <rPr>
        <sz val="10"/>
        <rFont val="Arial"/>
        <family val="0"/>
      </rPr>
      <t>§ 6050</t>
    </r>
  </si>
  <si>
    <r>
      <t xml:space="preserve">* </t>
    </r>
    <r>
      <rPr>
        <sz val="10"/>
        <rFont val="Arial CE"/>
        <family val="2"/>
      </rPr>
      <t>dotacje na prace budowlane, konserwatorskie i restauratorskie przy obiektach wpisanych do rejestru zabytków</t>
    </r>
  </si>
  <si>
    <r>
      <t xml:space="preserve">* </t>
    </r>
    <r>
      <rPr>
        <sz val="10"/>
        <rFont val="Arial CE"/>
        <family val="0"/>
      </rPr>
      <t>bieżąca konserwacja wyremontowanych figur i pomników</t>
    </r>
  </si>
  <si>
    <r>
      <t xml:space="preserve">* </t>
    </r>
    <r>
      <rPr>
        <sz val="10"/>
        <rFont val="Arial CE"/>
        <family val="0"/>
      </rPr>
      <t>gminna ewidencja zabytków - wykonanie wg programu KOBiDZ</t>
    </r>
  </si>
  <si>
    <r>
      <t xml:space="preserve">* </t>
    </r>
    <r>
      <rPr>
        <sz val="10"/>
        <rFont val="Arial CE"/>
        <family val="0"/>
      </rPr>
      <t>odbudowa pergoli przy Zamku Piastów Śląskich § 6050</t>
    </r>
  </si>
  <si>
    <r>
      <t xml:space="preserve">* Utworzenie całorocznego centrum sportu i rekreacji w Brzegu przy ul. Wrocławskiej 11 poprzez rozbudowę istniejącej krytej pływalni i budowę sztucznego lodowiska </t>
    </r>
    <r>
      <rPr>
        <sz val="10"/>
        <rFont val="Times New Roman"/>
        <family val="1"/>
      </rPr>
      <t>§</t>
    </r>
    <r>
      <rPr>
        <sz val="10"/>
        <rFont val="Arial CE"/>
        <family val="0"/>
      </rPr>
      <t xml:space="preserve"> 6050</t>
    </r>
  </si>
  <si>
    <r>
      <t xml:space="preserve">* Budowa turystycznej przystani wodnej na rzece Odrze wraz z infrastrukturą lądową w Brzegu </t>
    </r>
    <r>
      <rPr>
        <sz val="10"/>
        <rFont val="Times New Roman"/>
        <family val="1"/>
      </rPr>
      <t>§</t>
    </r>
    <r>
      <rPr>
        <sz val="10"/>
        <rFont val="Arial CE"/>
        <family val="0"/>
      </rPr>
      <t xml:space="preserve"> 6050</t>
    </r>
  </si>
  <si>
    <t>01.01.2007 r.</t>
  </si>
  <si>
    <t>30.06.2007 r.</t>
  </si>
  <si>
    <t>* kary i odszkodowania wypłacane na rzecz osób fizycznych</t>
  </si>
  <si>
    <t>* Budowa drogi dojazdowej do kompleksu przemysłowo-usługowego przy ul. Starobrzeskiej - etap I § 6050</t>
  </si>
  <si>
    <t>* koszty postępowania sądowego i prokuratorskiego</t>
  </si>
  <si>
    <t>* opłata roczna za użytkowanie wieczyste gruntu Skarbu Państwa</t>
  </si>
  <si>
    <t>* zmiana planu zagospodarowania przestrzennego</t>
  </si>
  <si>
    <t>* ZNM - remont i modernizacja budynków mieszkalnych wielorodzinnych położonych w strefie ścisłej ochrony konserwatorskiej w Brzegu § 6050</t>
  </si>
  <si>
    <t>* zakup statuetek, okładek na dyplomy i listy gratulacyjne na zakończenie roku szkolnego</t>
  </si>
  <si>
    <t>remont instalacji elektrycznej, sygnalizacji pożaru i sygnalizacji włamania § 6050</t>
  </si>
  <si>
    <t>* PP nr 1</t>
  </si>
  <si>
    <r>
      <t xml:space="preserve">* budowa wielofunkcyjnego boiska sportowego ogółnodostępnego o nawierzchni z trawy syntetycznej przy ZS nr 2 z OI </t>
    </r>
    <r>
      <rPr>
        <sz val="10"/>
        <rFont val="Times New Roman"/>
        <family val="1"/>
      </rPr>
      <t>§ 6050</t>
    </r>
  </si>
  <si>
    <t>* remont wewnętrznej instalacji elektrycznej w budynku PG nr 3 § 6050</t>
  </si>
  <si>
    <t>* monitoring boiska wielofunkcyjnego, ogólnodostępnego z trawy syntetycznej przy PG nr 3  § 6050</t>
  </si>
  <si>
    <t>* szkolenia pracowników BOKiS i podległych placówek oświatowych z zakresu systemu VULCAN OPTIVUM</t>
  </si>
  <si>
    <t>* dofinansownie pracodawcom kosztów przygotowania zawodowego młodocianych pracowników</t>
  </si>
  <si>
    <t>dotacja dla Powiatu Brzeskiego</t>
  </si>
  <si>
    <t>dotacja dla Powiatu Brzeskiego na zakup systemu holterowskiego 12 kanałowego wraz z 3 kanałowymi rejestratorami holterowskimi § 6620</t>
  </si>
  <si>
    <t xml:space="preserve">* wydatki majątkowe - "Zintegrowany system zarządzania oświatą" § 6060 </t>
  </si>
  <si>
    <t>w tym m. in.:</t>
  </si>
  <si>
    <t>* prace społecznie użyteczne</t>
  </si>
  <si>
    <t>stypendia dla uczniów za wyniki w nauce i osiągnięcia sportowe</t>
  </si>
  <si>
    <t>stypendia socjalne dla uczniów i zasiłki szkolne</t>
  </si>
  <si>
    <t>* zakup pojemników do zbierania przeterminowanych i niewykorzystanych leków</t>
  </si>
  <si>
    <t>* prace porządkowe, pielęgnacyjne zieleni skwerów, parków, konserwacja fos i zbiorników wodnych w parkach</t>
  </si>
  <si>
    <t>* rewitalizacja Parku Wolności w Brzegu  § 6050</t>
  </si>
  <si>
    <t>* rewitalizacja Parku Centralnego w Brzegu  § 6050</t>
  </si>
  <si>
    <t>* zakup nagród w konkursie na oficjalne logo i nazwę tymczasowego przytuliska</t>
  </si>
  <si>
    <t>* dotacja na modernizację oświetlenia wystawowego w Galerii Sztuki Współczesnej BCK § 6220</t>
  </si>
  <si>
    <t>* dotacja na opracowanie koncepcji przebudowy i modernizacji Amfiteatru Miejskiego w Brzegu</t>
  </si>
  <si>
    <t>przebudowa obiektu stadionu miejskiego przy ul. Sportowej 1 w Brzegu § 6050</t>
  </si>
  <si>
    <t>* ogłoszenia konkursowe</t>
  </si>
  <si>
    <t>Zadania zlecone - zwrot części podatku akcyzowego zawartego w cenie oleju napędowego dla producentów rolnych</t>
  </si>
  <si>
    <t>wydatki bieżące w tym:</t>
  </si>
  <si>
    <r>
      <t xml:space="preserve">PG nr 3 - </t>
    </r>
    <r>
      <rPr>
        <sz val="10"/>
        <rFont val="Arial CE"/>
        <family val="2"/>
      </rPr>
      <t>zakup pomocy naukowych (zgodnie z porozum.)</t>
    </r>
  </si>
  <si>
    <r>
      <t xml:space="preserve">PG nr 1 - </t>
    </r>
    <r>
      <rPr>
        <sz val="10"/>
        <rFont val="Arial CE"/>
        <family val="2"/>
      </rPr>
      <t>zakup pomocy naukowych (zgodnie z porozum.)</t>
    </r>
  </si>
  <si>
    <t>* ZNM - wyburzenie zdegradowanych budynków w Brzegu § 6050</t>
  </si>
  <si>
    <t>* wykonanie instalacji monitoringu na boisku sportowym przy hali sportowej § 6060</t>
  </si>
  <si>
    <t>budowa ogrodzenia § 6050</t>
  </si>
  <si>
    <r>
      <t xml:space="preserve">* zakup komputerów </t>
    </r>
    <r>
      <rPr>
        <sz val="10"/>
        <rFont val="Times New Roman"/>
        <family val="1"/>
      </rPr>
      <t>§</t>
    </r>
    <r>
      <rPr>
        <sz val="10"/>
        <rFont val="Arial CE"/>
        <family val="2"/>
      </rPr>
      <t xml:space="preserve"> 6060</t>
    </r>
  </si>
  <si>
    <t>* realizacja projektu "Oczyszczanie ścieków w Brzegu" - dotacja z Gminy Lubsza § 6050</t>
  </si>
  <si>
    <t>* zadania zlecone (USC, OC, ewidencja ludności, wydawanie dowodów osobistych, ewidencja dział. gosp.)     - wynagrodzenia i pochodne od wynagrodzeń</t>
  </si>
  <si>
    <t>* zadanie zlecone w tym: koszty prowadzenia stałego rejestru wyborców - wynagrodzenia i pochodne od wynagr.</t>
  </si>
  <si>
    <r>
      <t xml:space="preserve">ZS nr 1 z OS - </t>
    </r>
    <r>
      <rPr>
        <sz val="10"/>
        <rFont val="Arial CE"/>
        <family val="2"/>
      </rPr>
      <t>zakup pomocy naukowych (zg. z porozum.)</t>
    </r>
  </si>
  <si>
    <r>
      <t xml:space="preserve">ZS nr 2 z OI - </t>
    </r>
    <r>
      <rPr>
        <sz val="10"/>
        <rFont val="Arial CE"/>
        <family val="0"/>
      </rPr>
      <t>zakup pomocy naukowych (zg. z porozum.)</t>
    </r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</si>
</sst>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#,##0\ &quot;zł&quot;"/>
    <numFmt numFmtId="172" formatCode="#,##0.0\ _z_ł"/>
    <numFmt numFmtId="173" formatCode="[$$-C09]#,##0"/>
    <numFmt numFmtId="174" formatCode="#,##0.00\ _z_ł"/>
    <numFmt numFmtId="175" formatCode="0.0%"/>
    <numFmt numFmtId="176" formatCode="#,##0.0\ &quot;zł&quot;"/>
    <numFmt numFmtId="177" formatCode="_-* #,##0.0\ _z_ł_-;\-* #,##0.0\ _z_ł_-;_-* &quot;-&quot;?\ _z_ł_-;_-@_-"/>
  </numFmts>
  <fonts count="6">
    <font>
      <sz val="10"/>
      <name val="Arial CE"/>
      <family val="0"/>
    </font>
    <font>
      <b/>
      <sz val="10"/>
      <name val="Arial CE"/>
      <family val="2"/>
    </font>
    <font>
      <sz val="10"/>
      <name val="Times New Roman"/>
      <family val="1"/>
    </font>
    <font>
      <sz val="10"/>
      <name val="Arial"/>
      <family val="0"/>
    </font>
    <font>
      <sz val="10"/>
      <color indexed="10"/>
      <name val="Arial CE"/>
      <family val="2"/>
    </font>
    <font>
      <i/>
      <sz val="1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" xfId="0" applyFont="1" applyBorder="1" applyAlignment="1">
      <alignment/>
    </xf>
    <xf numFmtId="0" fontId="1" fillId="2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2" borderId="2" xfId="0" applyFont="1" applyFill="1" applyBorder="1" applyAlignment="1">
      <alignment/>
    </xf>
    <xf numFmtId="0" fontId="0" fillId="0" borderId="3" xfId="0" applyFont="1" applyBorder="1" applyAlignment="1">
      <alignment/>
    </xf>
    <xf numFmtId="0" fontId="1" fillId="2" borderId="3" xfId="0" applyFont="1" applyFill="1" applyBorder="1" applyAlignment="1">
      <alignment/>
    </xf>
    <xf numFmtId="0" fontId="1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164" fontId="1" fillId="0" borderId="7" xfId="0" applyNumberFormat="1" applyFont="1" applyBorder="1" applyAlignment="1">
      <alignment horizontal="right"/>
    </xf>
    <xf numFmtId="2" fontId="1" fillId="0" borderId="7" xfId="0" applyNumberFormat="1" applyFont="1" applyBorder="1" applyAlignment="1">
      <alignment horizontal="right"/>
    </xf>
    <xf numFmtId="0" fontId="0" fillId="0" borderId="8" xfId="0" applyFont="1" applyBorder="1" applyAlignment="1">
      <alignment/>
    </xf>
    <xf numFmtId="0" fontId="1" fillId="0" borderId="6" xfId="0" applyFont="1" applyBorder="1" applyAlignment="1">
      <alignment horizontal="left"/>
    </xf>
    <xf numFmtId="164" fontId="0" fillId="0" borderId="5" xfId="0" applyNumberFormat="1" applyFont="1" applyBorder="1" applyAlignment="1">
      <alignment horizontal="right"/>
    </xf>
    <xf numFmtId="2" fontId="0" fillId="0" borderId="5" xfId="0" applyNumberFormat="1" applyFont="1" applyBorder="1" applyAlignment="1">
      <alignment horizontal="right"/>
    </xf>
    <xf numFmtId="49" fontId="1" fillId="0" borderId="9" xfId="0" applyNumberFormat="1" applyFont="1" applyBorder="1" applyAlignment="1">
      <alignment horizontal="center"/>
    </xf>
    <xf numFmtId="0" fontId="1" fillId="0" borderId="9" xfId="0" applyFont="1" applyBorder="1" applyAlignment="1">
      <alignment horizontal="left"/>
    </xf>
    <xf numFmtId="164" fontId="1" fillId="0" borderId="9" xfId="0" applyNumberFormat="1" applyFont="1" applyBorder="1" applyAlignment="1">
      <alignment/>
    </xf>
    <xf numFmtId="2" fontId="1" fillId="0" borderId="9" xfId="0" applyNumberFormat="1" applyFont="1" applyBorder="1" applyAlignment="1">
      <alignment/>
    </xf>
    <xf numFmtId="164" fontId="1" fillId="0" borderId="5" xfId="0" applyNumberFormat="1" applyFont="1" applyBorder="1" applyAlignment="1">
      <alignment/>
    </xf>
    <xf numFmtId="2" fontId="1" fillId="0" borderId="5" xfId="0" applyNumberFormat="1" applyFont="1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 horizontal="left"/>
    </xf>
    <xf numFmtId="164" fontId="0" fillId="0" borderId="9" xfId="0" applyNumberFormat="1" applyFont="1" applyBorder="1" applyAlignment="1">
      <alignment/>
    </xf>
    <xf numFmtId="2" fontId="0" fillId="0" borderId="9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164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/>
    </xf>
    <xf numFmtId="2" fontId="0" fillId="0" borderId="11" xfId="0" applyNumberFormat="1" applyFont="1" applyBorder="1" applyAlignment="1">
      <alignment/>
    </xf>
    <xf numFmtId="164" fontId="0" fillId="0" borderId="11" xfId="0" applyNumberFormat="1" applyFont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/>
    </xf>
    <xf numFmtId="164" fontId="1" fillId="0" borderId="7" xfId="0" applyNumberFormat="1" applyFont="1" applyBorder="1" applyAlignment="1">
      <alignment/>
    </xf>
    <xf numFmtId="0" fontId="1" fillId="0" borderId="5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9" xfId="0" applyFont="1" applyBorder="1" applyAlignment="1">
      <alignment/>
    </xf>
    <xf numFmtId="0" fontId="1" fillId="0" borderId="11" xfId="0" applyFont="1" applyBorder="1" applyAlignment="1">
      <alignment/>
    </xf>
    <xf numFmtId="164" fontId="1" fillId="0" borderId="11" xfId="0" applyNumberFormat="1" applyFont="1" applyBorder="1" applyAlignment="1">
      <alignment/>
    </xf>
    <xf numFmtId="2" fontId="1" fillId="0" borderId="11" xfId="0" applyNumberFormat="1" applyFont="1" applyBorder="1" applyAlignment="1">
      <alignment/>
    </xf>
    <xf numFmtId="0" fontId="0" fillId="0" borderId="9" xfId="0" applyFont="1" applyBorder="1" applyAlignment="1">
      <alignment wrapText="1"/>
    </xf>
    <xf numFmtId="2" fontId="0" fillId="0" borderId="5" xfId="0" applyNumberFormat="1" applyFont="1" applyBorder="1" applyAlignment="1">
      <alignment/>
    </xf>
    <xf numFmtId="0" fontId="0" fillId="0" borderId="5" xfId="0" applyFont="1" applyBorder="1" applyAlignment="1">
      <alignment wrapText="1"/>
    </xf>
    <xf numFmtId="164" fontId="0" fillId="0" borderId="5" xfId="0" applyNumberFormat="1" applyFont="1" applyBorder="1" applyAlignment="1">
      <alignment/>
    </xf>
    <xf numFmtId="0" fontId="0" fillId="0" borderId="11" xfId="0" applyFont="1" applyBorder="1" applyAlignment="1">
      <alignment wrapText="1"/>
    </xf>
    <xf numFmtId="0" fontId="0" fillId="0" borderId="5" xfId="0" applyFont="1" applyBorder="1" applyAlignment="1">
      <alignment horizontal="right" wrapText="1"/>
    </xf>
    <xf numFmtId="0" fontId="0" fillId="0" borderId="6" xfId="0" applyFont="1" applyBorder="1" applyAlignment="1">
      <alignment/>
    </xf>
    <xf numFmtId="0" fontId="0" fillId="0" borderId="10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9" xfId="0" applyFont="1" applyBorder="1" applyAlignment="1">
      <alignment horizontal="left" wrapText="1"/>
    </xf>
    <xf numFmtId="164" fontId="1" fillId="2" borderId="7" xfId="0" applyNumberFormat="1" applyFont="1" applyFill="1" applyBorder="1" applyAlignment="1">
      <alignment/>
    </xf>
    <xf numFmtId="0" fontId="1" fillId="0" borderId="9" xfId="0" applyFont="1" applyBorder="1" applyAlignment="1">
      <alignment vertical="top" wrapText="1" shrinkToFit="1"/>
    </xf>
    <xf numFmtId="0" fontId="1" fillId="0" borderId="9" xfId="0" applyFont="1" applyBorder="1" applyAlignment="1">
      <alignment vertical="top" wrapText="1"/>
    </xf>
    <xf numFmtId="0" fontId="0" fillId="0" borderId="9" xfId="0" applyFont="1" applyBorder="1" applyAlignment="1">
      <alignment vertical="top" wrapText="1"/>
    </xf>
    <xf numFmtId="0" fontId="0" fillId="0" borderId="5" xfId="0" applyFont="1" applyBorder="1" applyAlignment="1">
      <alignment vertical="top" wrapText="1"/>
    </xf>
    <xf numFmtId="2" fontId="0" fillId="0" borderId="5" xfId="0" applyNumberFormat="1" applyFont="1" applyBorder="1" applyAlignment="1">
      <alignment/>
    </xf>
    <xf numFmtId="0" fontId="0" fillId="0" borderId="13" xfId="0" applyFont="1" applyBorder="1" applyAlignment="1">
      <alignment wrapText="1"/>
    </xf>
    <xf numFmtId="164" fontId="0" fillId="0" borderId="13" xfId="0" applyNumberFormat="1" applyFont="1" applyBorder="1" applyAlignment="1">
      <alignment/>
    </xf>
    <xf numFmtId="0" fontId="0" fillId="0" borderId="11" xfId="0" applyFont="1" applyBorder="1" applyAlignment="1">
      <alignment vertical="top" wrapText="1"/>
    </xf>
    <xf numFmtId="164" fontId="4" fillId="0" borderId="11" xfId="0" applyNumberFormat="1" applyFont="1" applyBorder="1" applyAlignment="1">
      <alignment/>
    </xf>
    <xf numFmtId="164" fontId="4" fillId="0" borderId="5" xfId="0" applyNumberFormat="1" applyFont="1" applyBorder="1" applyAlignment="1">
      <alignment/>
    </xf>
    <xf numFmtId="2" fontId="0" fillId="0" borderId="11" xfId="0" applyNumberFormat="1" applyFont="1" applyBorder="1" applyAlignment="1">
      <alignment/>
    </xf>
    <xf numFmtId="0" fontId="0" fillId="0" borderId="0" xfId="0" applyFont="1" applyAlignment="1">
      <alignment vertical="top" wrapText="1"/>
    </xf>
    <xf numFmtId="2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1" fillId="0" borderId="9" xfId="0" applyFont="1" applyBorder="1" applyAlignment="1">
      <alignment vertical="top" wrapText="1"/>
    </xf>
    <xf numFmtId="164" fontId="1" fillId="0" borderId="9" xfId="0" applyNumberFormat="1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11" xfId="0" applyFont="1" applyBorder="1" applyAlignment="1">
      <alignment vertical="top" wrapText="1"/>
    </xf>
    <xf numFmtId="0" fontId="1" fillId="0" borderId="9" xfId="0" applyFont="1" applyBorder="1" applyAlignment="1">
      <alignment wrapText="1"/>
    </xf>
    <xf numFmtId="0" fontId="0" fillId="0" borderId="9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9" xfId="0" applyFont="1" applyBorder="1" applyAlignment="1">
      <alignment/>
    </xf>
    <xf numFmtId="0" fontId="1" fillId="0" borderId="5" xfId="0" applyFont="1" applyBorder="1" applyAlignment="1">
      <alignment wrapText="1"/>
    </xf>
    <xf numFmtId="0" fontId="0" fillId="0" borderId="14" xfId="0" applyFont="1" applyBorder="1" applyAlignment="1">
      <alignment/>
    </xf>
    <xf numFmtId="0" fontId="1" fillId="0" borderId="7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0" fillId="0" borderId="12" xfId="0" applyFont="1" applyBorder="1" applyAlignment="1">
      <alignment/>
    </xf>
    <xf numFmtId="164" fontId="0" fillId="0" borderId="8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1" fillId="0" borderId="10" xfId="0" applyFont="1" applyBorder="1" applyAlignment="1">
      <alignment/>
    </xf>
    <xf numFmtId="164" fontId="1" fillId="0" borderId="5" xfId="0" applyNumberFormat="1" applyFont="1" applyBorder="1" applyAlignment="1">
      <alignment/>
    </xf>
    <xf numFmtId="2" fontId="1" fillId="0" borderId="5" xfId="0" applyNumberFormat="1" applyFont="1" applyBorder="1" applyAlignment="1">
      <alignment/>
    </xf>
    <xf numFmtId="0" fontId="1" fillId="0" borderId="5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5" fillId="0" borderId="9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6" xfId="0" applyFont="1" applyBorder="1" applyAlignment="1">
      <alignment/>
    </xf>
    <xf numFmtId="0" fontId="1" fillId="0" borderId="11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5" xfId="0" applyFont="1" applyBorder="1" applyAlignment="1">
      <alignment vertical="top" wrapText="1"/>
    </xf>
    <xf numFmtId="0" fontId="1" fillId="0" borderId="5" xfId="0" applyFont="1" applyBorder="1" applyAlignment="1">
      <alignment/>
    </xf>
    <xf numFmtId="0" fontId="1" fillId="0" borderId="13" xfId="0" applyFont="1" applyBorder="1" applyAlignment="1">
      <alignment wrapText="1"/>
    </xf>
    <xf numFmtId="0" fontId="0" fillId="0" borderId="13" xfId="0" applyFont="1" applyBorder="1" applyAlignment="1">
      <alignment vertical="top" wrapText="1"/>
    </xf>
    <xf numFmtId="0" fontId="1" fillId="0" borderId="10" xfId="0" applyFont="1" applyBorder="1" applyAlignment="1">
      <alignment/>
    </xf>
    <xf numFmtId="0" fontId="0" fillId="0" borderId="12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9" xfId="0" applyFont="1" applyBorder="1" applyAlignment="1">
      <alignment horizontal="center" vertical="top"/>
    </xf>
    <xf numFmtId="2" fontId="4" fillId="0" borderId="5" xfId="0" applyNumberFormat="1" applyFont="1" applyBorder="1" applyAlignment="1">
      <alignment/>
    </xf>
    <xf numFmtId="0" fontId="0" fillId="0" borderId="14" xfId="0" applyFont="1" applyBorder="1" applyAlignment="1">
      <alignment wrapText="1"/>
    </xf>
    <xf numFmtId="0" fontId="1" fillId="0" borderId="17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6" xfId="0" applyFont="1" applyBorder="1" applyAlignment="1">
      <alignment/>
    </xf>
    <xf numFmtId="0" fontId="1" fillId="0" borderId="14" xfId="0" applyFont="1" applyBorder="1" applyAlignment="1">
      <alignment wrapText="1"/>
    </xf>
    <xf numFmtId="0" fontId="1" fillId="0" borderId="14" xfId="0" applyFont="1" applyBorder="1" applyAlignment="1">
      <alignment/>
    </xf>
    <xf numFmtId="0" fontId="1" fillId="0" borderId="18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4" xfId="0" applyFont="1" applyBorder="1" applyAlignment="1">
      <alignment/>
    </xf>
    <xf numFmtId="0" fontId="0" fillId="0" borderId="19" xfId="0" applyFont="1" applyBorder="1" applyAlignment="1">
      <alignment wrapText="1"/>
    </xf>
    <xf numFmtId="164" fontId="0" fillId="0" borderId="14" xfId="0" applyNumberFormat="1" applyFont="1" applyBorder="1" applyAlignment="1">
      <alignment/>
    </xf>
    <xf numFmtId="2" fontId="0" fillId="0" borderId="14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Alignment="1">
      <alignment/>
    </xf>
    <xf numFmtId="0" fontId="1" fillId="0" borderId="16" xfId="0" applyFont="1" applyBorder="1" applyAlignment="1">
      <alignment wrapText="1"/>
    </xf>
    <xf numFmtId="0" fontId="1" fillId="0" borderId="0" xfId="0" applyFont="1" applyBorder="1" applyAlignment="1">
      <alignment/>
    </xf>
    <xf numFmtId="0" fontId="0" fillId="0" borderId="21" xfId="0" applyFont="1" applyBorder="1" applyAlignment="1">
      <alignment/>
    </xf>
    <xf numFmtId="164" fontId="0" fillId="0" borderId="21" xfId="0" applyNumberFormat="1" applyFont="1" applyBorder="1" applyAlignment="1">
      <alignment/>
    </xf>
    <xf numFmtId="2" fontId="0" fillId="0" borderId="21" xfId="0" applyNumberFormat="1" applyFont="1" applyBorder="1" applyAlignment="1">
      <alignment/>
    </xf>
    <xf numFmtId="2" fontId="0" fillId="0" borderId="1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1" fillId="0" borderId="2" xfId="0" applyFont="1" applyBorder="1" applyAlignment="1">
      <alignment/>
    </xf>
    <xf numFmtId="164" fontId="1" fillId="0" borderId="2" xfId="0" applyNumberFormat="1" applyFont="1" applyBorder="1" applyAlignment="1">
      <alignment/>
    </xf>
    <xf numFmtId="2" fontId="0" fillId="0" borderId="3" xfId="0" applyNumberFormat="1" applyFont="1" applyBorder="1" applyAlignment="1">
      <alignment/>
    </xf>
    <xf numFmtId="164" fontId="0" fillId="0" borderId="3" xfId="0" applyNumberFormat="1" applyFont="1" applyBorder="1" applyAlignment="1">
      <alignment/>
    </xf>
    <xf numFmtId="2" fontId="0" fillId="0" borderId="9" xfId="0" applyNumberFormat="1" applyFont="1" applyBorder="1" applyAlignment="1">
      <alignment/>
    </xf>
    <xf numFmtId="2" fontId="0" fillId="0" borderId="5" xfId="0" applyNumberFormat="1" applyFont="1" applyBorder="1" applyAlignment="1">
      <alignment/>
    </xf>
    <xf numFmtId="174" fontId="1" fillId="0" borderId="7" xfId="0" applyNumberFormat="1" applyFont="1" applyBorder="1" applyAlignment="1">
      <alignment horizontal="right"/>
    </xf>
    <xf numFmtId="174" fontId="0" fillId="0" borderId="5" xfId="0" applyNumberFormat="1" applyFont="1" applyBorder="1" applyAlignment="1">
      <alignment horizontal="right"/>
    </xf>
    <xf numFmtId="174" fontId="1" fillId="0" borderId="9" xfId="0" applyNumberFormat="1" applyFont="1" applyBorder="1" applyAlignment="1">
      <alignment/>
    </xf>
    <xf numFmtId="174" fontId="1" fillId="0" borderId="5" xfId="0" applyNumberFormat="1" applyFont="1" applyBorder="1" applyAlignment="1">
      <alignment/>
    </xf>
    <xf numFmtId="174" fontId="0" fillId="0" borderId="9" xfId="0" applyNumberFormat="1" applyFont="1" applyBorder="1" applyAlignment="1">
      <alignment/>
    </xf>
    <xf numFmtId="174" fontId="0" fillId="0" borderId="11" xfId="0" applyNumberFormat="1" applyFont="1" applyBorder="1" applyAlignment="1">
      <alignment/>
    </xf>
    <xf numFmtId="174" fontId="1" fillId="0" borderId="7" xfId="0" applyNumberFormat="1" applyFont="1" applyBorder="1" applyAlignment="1">
      <alignment/>
    </xf>
    <xf numFmtId="174" fontId="1" fillId="0" borderId="11" xfId="0" applyNumberFormat="1" applyFont="1" applyBorder="1" applyAlignment="1">
      <alignment/>
    </xf>
    <xf numFmtId="174" fontId="0" fillId="0" borderId="5" xfId="0" applyNumberFormat="1" applyFont="1" applyBorder="1" applyAlignment="1">
      <alignment/>
    </xf>
    <xf numFmtId="174" fontId="0" fillId="0" borderId="0" xfId="0" applyNumberFormat="1" applyFont="1" applyBorder="1" applyAlignment="1">
      <alignment/>
    </xf>
    <xf numFmtId="174" fontId="1" fillId="2" borderId="7" xfId="0" applyNumberFormat="1" applyFont="1" applyFill="1" applyBorder="1" applyAlignment="1">
      <alignment/>
    </xf>
    <xf numFmtId="174" fontId="0" fillId="0" borderId="13" xfId="0" applyNumberFormat="1" applyFont="1" applyBorder="1" applyAlignment="1">
      <alignment/>
    </xf>
    <xf numFmtId="174" fontId="4" fillId="0" borderId="11" xfId="0" applyNumberFormat="1" applyFont="1" applyBorder="1" applyAlignment="1">
      <alignment/>
    </xf>
    <xf numFmtId="174" fontId="4" fillId="0" borderId="5" xfId="0" applyNumberFormat="1" applyFont="1" applyBorder="1" applyAlignment="1">
      <alignment/>
    </xf>
    <xf numFmtId="174" fontId="0" fillId="0" borderId="0" xfId="0" applyNumberFormat="1" applyFont="1" applyAlignment="1">
      <alignment/>
    </xf>
    <xf numFmtId="174" fontId="1" fillId="0" borderId="9" xfId="0" applyNumberFormat="1" applyFont="1" applyBorder="1" applyAlignment="1">
      <alignment/>
    </xf>
    <xf numFmtId="174" fontId="0" fillId="0" borderId="8" xfId="0" applyNumberFormat="1" applyFont="1" applyBorder="1" applyAlignment="1">
      <alignment/>
    </xf>
    <xf numFmtId="174" fontId="1" fillId="0" borderId="5" xfId="0" applyNumberFormat="1" applyFont="1" applyBorder="1" applyAlignment="1">
      <alignment/>
    </xf>
    <xf numFmtId="174" fontId="0" fillId="0" borderId="14" xfId="0" applyNumberFormat="1" applyFont="1" applyBorder="1" applyAlignment="1">
      <alignment/>
    </xf>
    <xf numFmtId="174" fontId="0" fillId="0" borderId="21" xfId="0" applyNumberFormat="1" applyFont="1" applyBorder="1" applyAlignment="1">
      <alignment/>
    </xf>
    <xf numFmtId="174" fontId="0" fillId="0" borderId="1" xfId="0" applyNumberFormat="1" applyFont="1" applyBorder="1" applyAlignment="1">
      <alignment/>
    </xf>
    <xf numFmtId="174" fontId="1" fillId="0" borderId="2" xfId="0" applyNumberFormat="1" applyFont="1" applyBorder="1" applyAlignment="1">
      <alignment/>
    </xf>
    <xf numFmtId="174" fontId="0" fillId="0" borderId="3" xfId="0" applyNumberFormat="1" applyFont="1" applyBorder="1" applyAlignment="1">
      <alignment/>
    </xf>
    <xf numFmtId="0" fontId="0" fillId="0" borderId="22" xfId="0" applyFont="1" applyBorder="1" applyAlignment="1">
      <alignment horizontal="left" vertical="top" wrapText="1"/>
    </xf>
    <xf numFmtId="2" fontId="0" fillId="0" borderId="13" xfId="0" applyNumberFormat="1" applyFont="1" applyBorder="1" applyAlignment="1">
      <alignment/>
    </xf>
    <xf numFmtId="0" fontId="0" fillId="0" borderId="13" xfId="0" applyFont="1" applyBorder="1" applyAlignment="1">
      <alignment wrapText="1"/>
    </xf>
    <xf numFmtId="0" fontId="0" fillId="0" borderId="22" xfId="0" applyFont="1" applyBorder="1" applyAlignment="1">
      <alignment wrapText="1"/>
    </xf>
    <xf numFmtId="0" fontId="0" fillId="0" borderId="19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2" fontId="0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vertical="top" wrapText="1"/>
    </xf>
    <xf numFmtId="0" fontId="0" fillId="0" borderId="23" xfId="0" applyFont="1" applyBorder="1" applyAlignment="1">
      <alignment/>
    </xf>
    <xf numFmtId="0" fontId="0" fillId="0" borderId="23" xfId="0" applyFont="1" applyBorder="1" applyAlignment="1">
      <alignment wrapText="1"/>
    </xf>
    <xf numFmtId="164" fontId="0" fillId="0" borderId="23" xfId="0" applyNumberFormat="1" applyFont="1" applyBorder="1" applyAlignment="1">
      <alignment/>
    </xf>
    <xf numFmtId="174" fontId="0" fillId="0" borderId="23" xfId="0" applyNumberFormat="1" applyFont="1" applyBorder="1" applyAlignment="1">
      <alignment/>
    </xf>
    <xf numFmtId="2" fontId="0" fillId="0" borderId="23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1" sqref="F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664"/>
  <sheetViews>
    <sheetView tabSelected="1" view="pageBreakPreview" zoomScaleNormal="120" zoomScaleSheetLayoutView="100" workbookViewId="0" topLeftCell="A600">
      <selection activeCell="A603" sqref="A603:F603"/>
    </sheetView>
  </sheetViews>
  <sheetFormatPr defaultColWidth="9.00390625" defaultRowHeight="12.75" customHeight="1"/>
  <cols>
    <col min="1" max="1" width="7.875" style="1" customWidth="1"/>
    <col min="2" max="2" width="51.25390625" style="1" customWidth="1"/>
    <col min="3" max="3" width="13.75390625" style="1" customWidth="1"/>
    <col min="4" max="4" width="13.875" style="1" customWidth="1"/>
    <col min="5" max="5" width="15.25390625" style="1" customWidth="1"/>
    <col min="6" max="16384" width="9.125" style="1" customWidth="1"/>
  </cols>
  <sheetData>
    <row r="1" ht="12.75" customHeight="1" thickBot="1">
      <c r="C1" s="2"/>
    </row>
    <row r="2" spans="1:6" ht="12.75">
      <c r="A2" s="3"/>
      <c r="B2" s="4"/>
      <c r="C2" s="5"/>
      <c r="D2" s="5"/>
      <c r="E2" s="5"/>
      <c r="F2" s="5"/>
    </row>
    <row r="3" spans="1:6" ht="12.75">
      <c r="A3" s="6" t="s">
        <v>55</v>
      </c>
      <c r="B3" s="7" t="s">
        <v>0</v>
      </c>
      <c r="C3" s="8" t="s">
        <v>49</v>
      </c>
      <c r="D3" s="8" t="s">
        <v>49</v>
      </c>
      <c r="E3" s="8" t="s">
        <v>14</v>
      </c>
      <c r="F3" s="8" t="s">
        <v>54</v>
      </c>
    </row>
    <row r="4" spans="1:6" ht="12.75">
      <c r="A4" s="6" t="s">
        <v>57</v>
      </c>
      <c r="B4" s="9"/>
      <c r="C4" s="8" t="s">
        <v>287</v>
      </c>
      <c r="D4" s="8" t="s">
        <v>288</v>
      </c>
      <c r="E4" s="8" t="s">
        <v>288</v>
      </c>
      <c r="F4" s="8" t="s">
        <v>15</v>
      </c>
    </row>
    <row r="5" spans="1:6" ht="13.5" thickBot="1">
      <c r="A5" s="10"/>
      <c r="B5" s="11"/>
      <c r="C5" s="12"/>
      <c r="D5" s="12"/>
      <c r="E5" s="12"/>
      <c r="F5" s="12"/>
    </row>
    <row r="6" spans="1:6" ht="12.75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</row>
    <row r="7" spans="1:6" ht="12.75">
      <c r="A7" s="14"/>
      <c r="B7" s="15"/>
      <c r="C7" s="16"/>
      <c r="D7" s="16"/>
      <c r="E7" s="16"/>
      <c r="F7" s="16"/>
    </row>
    <row r="8" spans="1:6" ht="13.5" thickBot="1">
      <c r="A8" s="17" t="s">
        <v>56</v>
      </c>
      <c r="B8" s="18" t="s">
        <v>60</v>
      </c>
      <c r="C8" s="19">
        <f>SUM(C10)</f>
        <v>950</v>
      </c>
      <c r="D8" s="19">
        <f>SUM(D10)</f>
        <v>1330</v>
      </c>
      <c r="E8" s="158">
        <f>SUM(E10)</f>
        <v>669.76</v>
      </c>
      <c r="F8" s="20">
        <f>(E8/D8)*100</f>
        <v>50.3578947368421</v>
      </c>
    </row>
    <row r="9" spans="1:6" ht="12.75" customHeight="1" thickTop="1">
      <c r="A9" s="21"/>
      <c r="B9" s="22"/>
      <c r="C9" s="23"/>
      <c r="D9" s="23"/>
      <c r="E9" s="159"/>
      <c r="F9" s="24"/>
    </row>
    <row r="10" spans="1:6" ht="12.75">
      <c r="A10" s="25" t="s">
        <v>58</v>
      </c>
      <c r="B10" s="26" t="s">
        <v>59</v>
      </c>
      <c r="C10" s="27">
        <f>SUM(C12,C13)</f>
        <v>950</v>
      </c>
      <c r="D10" s="27">
        <f>SUM(D12,D13)</f>
        <v>1330</v>
      </c>
      <c r="E10" s="160">
        <f>SUM(E12,E13)</f>
        <v>669.76</v>
      </c>
      <c r="F10" s="28">
        <f>(E10/D10)*100</f>
        <v>50.3578947368421</v>
      </c>
    </row>
    <row r="11" spans="1:6" ht="12.75">
      <c r="A11" s="14"/>
      <c r="B11" s="22"/>
      <c r="C11" s="29"/>
      <c r="D11" s="29"/>
      <c r="E11" s="161"/>
      <c r="F11" s="30"/>
    </row>
    <row r="12" spans="1:6" ht="12.75">
      <c r="A12" s="14"/>
      <c r="B12" s="32" t="s">
        <v>64</v>
      </c>
      <c r="C12" s="33">
        <v>950</v>
      </c>
      <c r="D12" s="33">
        <v>950</v>
      </c>
      <c r="E12" s="162">
        <v>290</v>
      </c>
      <c r="F12" s="156">
        <f>(E12/D12)*100</f>
        <v>30.526315789473685</v>
      </c>
    </row>
    <row r="13" spans="1:6" ht="38.25">
      <c r="A13" s="31"/>
      <c r="B13" s="185" t="s">
        <v>319</v>
      </c>
      <c r="C13" s="71">
        <v>0</v>
      </c>
      <c r="D13" s="71">
        <v>380</v>
      </c>
      <c r="E13" s="169">
        <v>379.76</v>
      </c>
      <c r="F13" s="156">
        <f>(E13/D13)*100</f>
        <v>99.93684210526315</v>
      </c>
    </row>
    <row r="14" spans="1:6" ht="12.75" customHeight="1">
      <c r="A14" s="35"/>
      <c r="B14" s="36"/>
      <c r="C14" s="37"/>
      <c r="D14" s="37"/>
      <c r="E14" s="37"/>
      <c r="F14" s="38"/>
    </row>
    <row r="15" spans="1:6" ht="12.75" customHeight="1">
      <c r="A15" s="39"/>
      <c r="B15" s="39"/>
      <c r="C15" s="42"/>
      <c r="D15" s="42"/>
      <c r="E15" s="163"/>
      <c r="F15" s="41"/>
    </row>
    <row r="16" spans="1:6" ht="13.5" thickBot="1">
      <c r="A16" s="43">
        <v>600</v>
      </c>
      <c r="B16" s="44" t="s">
        <v>61</v>
      </c>
      <c r="C16" s="45">
        <f>SUM(C18,C26)</f>
        <v>7643129</v>
      </c>
      <c r="D16" s="45">
        <f>SUM(D18,D26)</f>
        <v>7653129</v>
      </c>
      <c r="E16" s="164">
        <f>SUM(E18,E26)</f>
        <v>1976887.9100000001</v>
      </c>
      <c r="F16" s="20">
        <f>(E16/D16)*100</f>
        <v>25.83110659705331</v>
      </c>
    </row>
    <row r="17" spans="1:6" ht="13.5" thickTop="1">
      <c r="A17" s="14"/>
      <c r="B17" s="46"/>
      <c r="C17" s="29"/>
      <c r="D17" s="29"/>
      <c r="E17" s="161"/>
      <c r="F17" s="30"/>
    </row>
    <row r="18" spans="1:6" ht="12.75">
      <c r="A18" s="47">
        <v>60004</v>
      </c>
      <c r="B18" s="48" t="s">
        <v>62</v>
      </c>
      <c r="C18" s="27">
        <f>SUM(C20:C24)</f>
        <v>714300</v>
      </c>
      <c r="D18" s="27">
        <f>SUM(D20:D24)</f>
        <v>714300</v>
      </c>
      <c r="E18" s="160">
        <f>SUM(E20:E24)</f>
        <v>317148</v>
      </c>
      <c r="F18" s="28">
        <f>(E18/D18)*100</f>
        <v>44.39983200335993</v>
      </c>
    </row>
    <row r="19" spans="1:6" ht="12.75">
      <c r="A19" s="14"/>
      <c r="B19" s="49"/>
      <c r="C19" s="50"/>
      <c r="D19" s="50"/>
      <c r="E19" s="165"/>
      <c r="F19" s="51"/>
    </row>
    <row r="20" spans="1:6" ht="12.75">
      <c r="A20" s="14"/>
      <c r="B20" s="52" t="s">
        <v>65</v>
      </c>
      <c r="C20" s="33">
        <v>634300</v>
      </c>
      <c r="D20" s="33">
        <v>634300</v>
      </c>
      <c r="E20" s="162">
        <v>317148</v>
      </c>
      <c r="F20" s="156">
        <f>(E20/D20)*100</f>
        <v>49.99968469178622</v>
      </c>
    </row>
    <row r="21" spans="1:6" ht="12.75">
      <c r="A21" s="14"/>
      <c r="B21" s="54"/>
      <c r="C21" s="55"/>
      <c r="D21" s="55"/>
      <c r="E21" s="166"/>
      <c r="F21" s="41"/>
    </row>
    <row r="22" spans="1:6" ht="12.75">
      <c r="A22" s="14"/>
      <c r="B22" s="52" t="s">
        <v>126</v>
      </c>
      <c r="C22" s="33">
        <v>20000</v>
      </c>
      <c r="D22" s="33">
        <v>20000</v>
      </c>
      <c r="E22" s="162">
        <v>0</v>
      </c>
      <c r="F22" s="156">
        <f>(E22/D22)*100</f>
        <v>0</v>
      </c>
    </row>
    <row r="23" spans="1:6" ht="12.75">
      <c r="A23" s="14"/>
      <c r="B23" s="56"/>
      <c r="C23" s="42"/>
      <c r="D23" s="42"/>
      <c r="E23" s="163"/>
      <c r="F23" s="41"/>
    </row>
    <row r="24" spans="1:6" ht="12.75">
      <c r="A24" s="14"/>
      <c r="B24" s="52" t="s">
        <v>251</v>
      </c>
      <c r="C24" s="33">
        <v>60000</v>
      </c>
      <c r="D24" s="33">
        <v>60000</v>
      </c>
      <c r="E24" s="162">
        <v>0</v>
      </c>
      <c r="F24" s="156">
        <f>(E24/D24)*100</f>
        <v>0</v>
      </c>
    </row>
    <row r="25" spans="1:6" ht="12.75">
      <c r="A25" s="14"/>
      <c r="B25" s="57"/>
      <c r="C25" s="55"/>
      <c r="D25" s="55"/>
      <c r="E25" s="166"/>
      <c r="F25" s="53"/>
    </row>
    <row r="26" spans="1:6" ht="12.75">
      <c r="A26" s="47">
        <v>60016</v>
      </c>
      <c r="B26" s="48" t="s">
        <v>63</v>
      </c>
      <c r="C26" s="27">
        <f>SUM(C28:C49)</f>
        <v>6928829</v>
      </c>
      <c r="D26" s="27">
        <f>SUM(D28:D49)</f>
        <v>6938829</v>
      </c>
      <c r="E26" s="160">
        <f>SUM(E28:E49)</f>
        <v>1659739.9100000001</v>
      </c>
      <c r="F26" s="28">
        <f>(E26/D26)*100</f>
        <v>23.91959666393278</v>
      </c>
    </row>
    <row r="27" spans="1:6" ht="12.75">
      <c r="A27" s="14"/>
      <c r="B27" s="58"/>
      <c r="C27" s="55"/>
      <c r="D27" s="55"/>
      <c r="E27" s="166"/>
      <c r="F27" s="53"/>
    </row>
    <row r="28" spans="1:6" ht="25.5">
      <c r="A28" s="14"/>
      <c r="B28" s="59" t="s">
        <v>66</v>
      </c>
      <c r="C28" s="33">
        <f>1231000+352824</f>
        <v>1583824</v>
      </c>
      <c r="D28" s="33">
        <f>1231000+352824</f>
        <v>1583824</v>
      </c>
      <c r="E28" s="162">
        <f>427217.34+5000</f>
        <v>432217.34</v>
      </c>
      <c r="F28" s="156">
        <f>(E28/D28)*100</f>
        <v>27.289480396811765</v>
      </c>
    </row>
    <row r="29" spans="1:6" ht="25.5">
      <c r="A29" s="14"/>
      <c r="B29" s="181" t="s">
        <v>289</v>
      </c>
      <c r="C29" s="71">
        <v>0</v>
      </c>
      <c r="D29" s="71">
        <v>10000</v>
      </c>
      <c r="E29" s="169">
        <v>0</v>
      </c>
      <c r="F29" s="156">
        <f>(E29/D29)*100</f>
        <v>0</v>
      </c>
    </row>
    <row r="30" spans="1:6" ht="12.75">
      <c r="A30" s="14"/>
      <c r="B30" s="60"/>
      <c r="C30" s="55"/>
      <c r="D30" s="55"/>
      <c r="E30" s="166"/>
      <c r="F30" s="53"/>
    </row>
    <row r="31" spans="1:6" ht="51">
      <c r="A31" s="14"/>
      <c r="B31" s="61" t="s">
        <v>197</v>
      </c>
      <c r="C31" s="33">
        <v>180000</v>
      </c>
      <c r="D31" s="33">
        <v>0</v>
      </c>
      <c r="E31" s="162">
        <v>0</v>
      </c>
      <c r="F31" s="156">
        <v>0</v>
      </c>
    </row>
    <row r="32" spans="1:6" ht="12.75">
      <c r="A32" s="14"/>
      <c r="B32" s="62"/>
      <c r="C32" s="42"/>
      <c r="D32" s="42"/>
      <c r="E32" s="163"/>
      <c r="F32" s="41"/>
    </row>
    <row r="33" spans="1:6" ht="12.75">
      <c r="A33" s="14"/>
      <c r="B33" s="61" t="s">
        <v>198</v>
      </c>
      <c r="C33" s="33">
        <f>370000+150000</f>
        <v>520000</v>
      </c>
      <c r="D33" s="33">
        <f>370000+150000</f>
        <v>520000</v>
      </c>
      <c r="E33" s="162">
        <v>2005.6</v>
      </c>
      <c r="F33" s="156">
        <f>(E33/D33)*100</f>
        <v>0.38569230769230767</v>
      </c>
    </row>
    <row r="34" spans="1:6" ht="12.75">
      <c r="A34" s="14"/>
      <c r="B34" s="62"/>
      <c r="C34" s="42"/>
      <c r="D34" s="42"/>
      <c r="E34" s="163"/>
      <c r="F34" s="41"/>
    </row>
    <row r="35" spans="1:6" ht="25.5">
      <c r="A35" s="14"/>
      <c r="B35" s="61" t="s">
        <v>290</v>
      </c>
      <c r="C35" s="33">
        <f>198000+202000</f>
        <v>400000</v>
      </c>
      <c r="D35" s="33">
        <v>580000</v>
      </c>
      <c r="E35" s="162">
        <v>0</v>
      </c>
      <c r="F35" s="156">
        <f>(E35/D35)*100</f>
        <v>0</v>
      </c>
    </row>
    <row r="36" spans="1:6" ht="12.75">
      <c r="A36" s="14"/>
      <c r="B36" s="62"/>
      <c r="C36" s="42"/>
      <c r="D36" s="42"/>
      <c r="E36" s="163"/>
      <c r="F36" s="41"/>
    </row>
    <row r="37" spans="1:6" ht="25.5">
      <c r="A37" s="14"/>
      <c r="B37" s="61" t="s">
        <v>176</v>
      </c>
      <c r="C37" s="33">
        <f>2000000+300000</f>
        <v>2300000</v>
      </c>
      <c r="D37" s="33">
        <v>2000000</v>
      </c>
      <c r="E37" s="162">
        <v>2018.6</v>
      </c>
      <c r="F37" s="156">
        <f>(E37/D37)*100</f>
        <v>0.10092999999999999</v>
      </c>
    </row>
    <row r="38" spans="1:6" ht="12.75">
      <c r="A38" s="14"/>
      <c r="B38" s="62"/>
      <c r="C38" s="42"/>
      <c r="D38" s="42"/>
      <c r="E38" s="163"/>
      <c r="F38" s="41"/>
    </row>
    <row r="39" spans="1:6" ht="25.5">
      <c r="A39" s="14"/>
      <c r="B39" s="61" t="s">
        <v>159</v>
      </c>
      <c r="C39" s="33">
        <v>870000</v>
      </c>
      <c r="D39" s="33">
        <v>1170000</v>
      </c>
      <c r="E39" s="162">
        <v>1163087.65</v>
      </c>
      <c r="F39" s="156">
        <f>(E39/D39)*100</f>
        <v>99.40920085470086</v>
      </c>
    </row>
    <row r="40" spans="1:6" ht="12.75">
      <c r="A40" s="14"/>
      <c r="B40" s="62"/>
      <c r="C40" s="42"/>
      <c r="D40" s="42"/>
      <c r="E40" s="163"/>
      <c r="F40" s="41"/>
    </row>
    <row r="41" spans="1:6" ht="25.5">
      <c r="A41" s="14"/>
      <c r="B41" s="61" t="s">
        <v>175</v>
      </c>
      <c r="C41" s="33">
        <v>103000</v>
      </c>
      <c r="D41" s="33">
        <v>103000</v>
      </c>
      <c r="E41" s="162">
        <v>732</v>
      </c>
      <c r="F41" s="156">
        <f>(E41/D41)*100</f>
        <v>0.7106796116504854</v>
      </c>
    </row>
    <row r="42" spans="1:6" ht="12.75">
      <c r="A42" s="14"/>
      <c r="B42" s="62"/>
      <c r="C42" s="42"/>
      <c r="D42" s="42"/>
      <c r="E42" s="163"/>
      <c r="F42" s="41"/>
    </row>
    <row r="43" spans="1:6" ht="25.5">
      <c r="A43" s="14"/>
      <c r="B43" s="61" t="s">
        <v>177</v>
      </c>
      <c r="C43" s="33">
        <f>1000000-700000</f>
        <v>300000</v>
      </c>
      <c r="D43" s="33">
        <f>1000000-700000</f>
        <v>300000</v>
      </c>
      <c r="E43" s="162">
        <v>5055.6</v>
      </c>
      <c r="F43" s="156">
        <f>(E43/D43)*100</f>
        <v>1.6852000000000003</v>
      </c>
    </row>
    <row r="44" spans="1:6" ht="12.75">
      <c r="A44" s="14"/>
      <c r="B44" s="62"/>
      <c r="C44" s="42"/>
      <c r="D44" s="42"/>
      <c r="E44" s="163"/>
      <c r="F44" s="41"/>
    </row>
    <row r="45" spans="1:6" ht="25.5">
      <c r="A45" s="14"/>
      <c r="B45" s="61" t="s">
        <v>178</v>
      </c>
      <c r="C45" s="33">
        <v>50000</v>
      </c>
      <c r="D45" s="33">
        <v>50000</v>
      </c>
      <c r="E45" s="162">
        <v>17</v>
      </c>
      <c r="F45" s="156">
        <f>(E45/D45)*100</f>
        <v>0.034</v>
      </c>
    </row>
    <row r="46" spans="1:6" ht="12.75">
      <c r="A46" s="14"/>
      <c r="B46" s="62"/>
      <c r="C46" s="42"/>
      <c r="D46" s="42"/>
      <c r="E46" s="163"/>
      <c r="F46" s="41"/>
    </row>
    <row r="47" spans="1:6" ht="25.5">
      <c r="A47" s="14"/>
      <c r="B47" s="61" t="s">
        <v>179</v>
      </c>
      <c r="C47" s="33">
        <v>80000</v>
      </c>
      <c r="D47" s="33">
        <v>80000</v>
      </c>
      <c r="E47" s="162">
        <v>0</v>
      </c>
      <c r="F47" s="156">
        <f>(E47/D47)*100</f>
        <v>0</v>
      </c>
    </row>
    <row r="48" spans="1:6" ht="12.75">
      <c r="A48" s="14"/>
      <c r="B48" s="62"/>
      <c r="C48" s="42"/>
      <c r="D48" s="42"/>
      <c r="E48" s="163"/>
      <c r="F48" s="41"/>
    </row>
    <row r="49" spans="1:6" ht="25.5">
      <c r="A49" s="31"/>
      <c r="B49" s="63" t="s">
        <v>180</v>
      </c>
      <c r="C49" s="33">
        <f>500000+42005</f>
        <v>542005</v>
      </c>
      <c r="D49" s="33">
        <f>500000+42005</f>
        <v>542005</v>
      </c>
      <c r="E49" s="162">
        <v>54606.12</v>
      </c>
      <c r="F49" s="156">
        <f>(E49/D49)*100</f>
        <v>10.074836947998635</v>
      </c>
    </row>
    <row r="50" spans="1:6" ht="13.5" thickBot="1">
      <c r="A50" s="35"/>
      <c r="B50" s="186"/>
      <c r="C50" s="37"/>
      <c r="D50" s="37"/>
      <c r="E50" s="167"/>
      <c r="F50" s="187"/>
    </row>
    <row r="51" spans="1:6" ht="12.75">
      <c r="A51" s="3"/>
      <c r="B51" s="4"/>
      <c r="C51" s="5"/>
      <c r="D51" s="5"/>
      <c r="E51" s="5"/>
      <c r="F51" s="5"/>
    </row>
    <row r="52" spans="1:6" ht="12.75">
      <c r="A52" s="6" t="s">
        <v>55</v>
      </c>
      <c r="B52" s="7" t="s">
        <v>0</v>
      </c>
      <c r="C52" s="8" t="s">
        <v>49</v>
      </c>
      <c r="D52" s="8" t="s">
        <v>49</v>
      </c>
      <c r="E52" s="8" t="s">
        <v>14</v>
      </c>
      <c r="F52" s="8" t="s">
        <v>54</v>
      </c>
    </row>
    <row r="53" spans="1:6" ht="12.75">
      <c r="A53" s="6" t="s">
        <v>57</v>
      </c>
      <c r="B53" s="9"/>
      <c r="C53" s="8" t="s">
        <v>287</v>
      </c>
      <c r="D53" s="8" t="s">
        <v>288</v>
      </c>
      <c r="E53" s="8" t="s">
        <v>288</v>
      </c>
      <c r="F53" s="8" t="s">
        <v>15</v>
      </c>
    </row>
    <row r="54" spans="1:6" ht="12.75" customHeight="1" thickBot="1">
      <c r="A54" s="10"/>
      <c r="B54" s="11"/>
      <c r="C54" s="12"/>
      <c r="D54" s="12"/>
      <c r="E54" s="12"/>
      <c r="F54" s="12"/>
    </row>
    <row r="55" spans="1:6" ht="12.75">
      <c r="A55" s="39"/>
      <c r="B55" s="39"/>
      <c r="C55" s="42"/>
      <c r="D55" s="42"/>
      <c r="E55" s="163"/>
      <c r="F55" s="41"/>
    </row>
    <row r="56" spans="1:6" ht="13.5" thickBot="1">
      <c r="A56" s="43">
        <v>700</v>
      </c>
      <c r="B56" s="44" t="s">
        <v>67</v>
      </c>
      <c r="C56" s="64">
        <f>SUM(C58,C65,C75)</f>
        <v>9254294</v>
      </c>
      <c r="D56" s="64">
        <f>SUM(D58,D65,D75)</f>
        <v>9254294</v>
      </c>
      <c r="E56" s="168">
        <f>SUM(E58,E65,E75)</f>
        <v>2834752.75</v>
      </c>
      <c r="F56" s="20">
        <f>(E56/D56)*100</f>
        <v>30.631755917847435</v>
      </c>
    </row>
    <row r="57" spans="1:6" ht="12.75" customHeight="1" thickTop="1">
      <c r="A57" s="21"/>
      <c r="B57" s="21"/>
      <c r="C57" s="55"/>
      <c r="D57" s="55"/>
      <c r="E57" s="166"/>
      <c r="F57" s="30"/>
    </row>
    <row r="58" spans="1:6" ht="12.75">
      <c r="A58" s="47">
        <v>70004</v>
      </c>
      <c r="B58" s="65" t="s">
        <v>68</v>
      </c>
      <c r="C58" s="27">
        <f>SUM(C59:C63)</f>
        <v>220000</v>
      </c>
      <c r="D58" s="27">
        <f>SUM(D59:D63)</f>
        <v>260151</v>
      </c>
      <c r="E58" s="160">
        <f>SUM(E59:E63)</f>
        <v>249241.75999999998</v>
      </c>
      <c r="F58" s="28">
        <f>(E58/D58)*100</f>
        <v>95.8065738744037</v>
      </c>
    </row>
    <row r="59" spans="1:6" ht="12.75">
      <c r="A59" s="14"/>
      <c r="B59" s="54"/>
      <c r="C59" s="42"/>
      <c r="D59" s="42"/>
      <c r="E59" s="163"/>
      <c r="F59" s="53"/>
    </row>
    <row r="60" spans="1:6" ht="12.75">
      <c r="A60" s="14"/>
      <c r="B60" s="52" t="s">
        <v>69</v>
      </c>
      <c r="C60" s="33">
        <v>200000</v>
      </c>
      <c r="D60" s="33">
        <v>240910</v>
      </c>
      <c r="E60" s="162">
        <v>240724</v>
      </c>
      <c r="F60" s="156">
        <f>(E60/D60)*100</f>
        <v>99.92279274417832</v>
      </c>
    </row>
    <row r="61" spans="1:6" ht="12.75">
      <c r="A61" s="14"/>
      <c r="B61" s="52" t="s">
        <v>70</v>
      </c>
      <c r="C61" s="33">
        <v>20000</v>
      </c>
      <c r="D61" s="33">
        <v>18865</v>
      </c>
      <c r="E61" s="162">
        <v>8141.8</v>
      </c>
      <c r="F61" s="156">
        <f>(E61/D61)*100</f>
        <v>43.158229525576466</v>
      </c>
    </row>
    <row r="62" spans="1:6" ht="25.5">
      <c r="A62" s="14"/>
      <c r="B62" s="52" t="s">
        <v>292</v>
      </c>
      <c r="C62" s="33">
        <v>0</v>
      </c>
      <c r="D62" s="33">
        <v>151</v>
      </c>
      <c r="E62" s="162">
        <v>150.96</v>
      </c>
      <c r="F62" s="156">
        <f>(E62/D62)*100</f>
        <v>99.97350993377484</v>
      </c>
    </row>
    <row r="63" spans="1:6" ht="12.75">
      <c r="A63" s="14"/>
      <c r="B63" s="70" t="s">
        <v>291</v>
      </c>
      <c r="C63" s="71">
        <v>0</v>
      </c>
      <c r="D63" s="71">
        <v>225</v>
      </c>
      <c r="E63" s="169">
        <v>225</v>
      </c>
      <c r="F63" s="156">
        <f>(E63/D63)*100</f>
        <v>100</v>
      </c>
    </row>
    <row r="64" spans="1:6" ht="12.75" customHeight="1">
      <c r="A64" s="14"/>
      <c r="B64" s="14"/>
      <c r="C64" s="55"/>
      <c r="D64" s="55"/>
      <c r="E64" s="166"/>
      <c r="F64" s="53"/>
    </row>
    <row r="65" spans="1:6" ht="12.75">
      <c r="A65" s="47">
        <v>70005</v>
      </c>
      <c r="B65" s="66" t="s">
        <v>71</v>
      </c>
      <c r="C65" s="27">
        <f>SUM(C67:C69)</f>
        <v>3008152</v>
      </c>
      <c r="D65" s="27">
        <f>SUM(D67:D69)</f>
        <v>2897576</v>
      </c>
      <c r="E65" s="160">
        <f>SUM(E67:E69)</f>
        <v>1130657.03</v>
      </c>
      <c r="F65" s="28">
        <f>(E65/D65)*100</f>
        <v>39.02078944607493</v>
      </c>
    </row>
    <row r="66" spans="1:6" ht="12.75">
      <c r="A66" s="14"/>
      <c r="B66" s="14"/>
      <c r="C66" s="55"/>
      <c r="D66" s="55"/>
      <c r="E66" s="166"/>
      <c r="F66" s="53"/>
    </row>
    <row r="67" spans="1:6" ht="12.75">
      <c r="A67" s="14"/>
      <c r="B67" s="67" t="s">
        <v>13</v>
      </c>
      <c r="C67" s="33">
        <v>150000</v>
      </c>
      <c r="D67" s="33">
        <v>149849</v>
      </c>
      <c r="E67" s="162">
        <v>37182.34</v>
      </c>
      <c r="F67" s="156">
        <f>(E67/D67)*100</f>
        <v>24.813205293328615</v>
      </c>
    </row>
    <row r="68" spans="1:6" ht="12.75">
      <c r="A68" s="14"/>
      <c r="B68" s="68"/>
      <c r="C68" s="55"/>
      <c r="D68" s="55"/>
      <c r="E68" s="166"/>
      <c r="F68" s="53"/>
    </row>
    <row r="69" spans="1:6" ht="12.75">
      <c r="A69" s="14"/>
      <c r="B69" s="68" t="s">
        <v>167</v>
      </c>
      <c r="C69" s="55">
        <f>SUM(C71:C73)</f>
        <v>2858152</v>
      </c>
      <c r="D69" s="55">
        <f>SUM(D71:D73)</f>
        <v>2747727</v>
      </c>
      <c r="E69" s="166">
        <f>SUM(E71:E73)</f>
        <v>1093474.69</v>
      </c>
      <c r="F69" s="157">
        <f>(E69/D69)*100</f>
        <v>39.79560887963032</v>
      </c>
    </row>
    <row r="70" spans="1:6" ht="12.75">
      <c r="A70" s="14"/>
      <c r="B70" s="68" t="s">
        <v>5</v>
      </c>
      <c r="C70" s="55"/>
      <c r="D70" s="55"/>
      <c r="E70" s="166"/>
      <c r="F70" s="53"/>
    </row>
    <row r="71" spans="1:6" ht="12.75">
      <c r="A71" s="14"/>
      <c r="B71" s="68" t="s">
        <v>160</v>
      </c>
      <c r="C71" s="55">
        <v>1230052</v>
      </c>
      <c r="D71" s="55">
        <v>1230052</v>
      </c>
      <c r="E71" s="166">
        <v>698716.05</v>
      </c>
      <c r="F71" s="157">
        <f>(E71/D71)*100</f>
        <v>56.8037814661494</v>
      </c>
    </row>
    <row r="72" spans="1:6" ht="12.75">
      <c r="A72" s="14"/>
      <c r="B72" s="67" t="s">
        <v>31</v>
      </c>
      <c r="C72" s="33">
        <f>1699600-86500</f>
        <v>1613100</v>
      </c>
      <c r="D72" s="33">
        <v>1502675</v>
      </c>
      <c r="E72" s="162">
        <v>394758.64</v>
      </c>
      <c r="F72" s="156">
        <f>(E72/D72)*100</f>
        <v>26.270393797727387</v>
      </c>
    </row>
    <row r="73" spans="1:6" ht="18" customHeight="1">
      <c r="A73" s="14"/>
      <c r="B73" s="70" t="s">
        <v>252</v>
      </c>
      <c r="C73" s="71">
        <v>15000</v>
      </c>
      <c r="D73" s="71">
        <v>15000</v>
      </c>
      <c r="E73" s="169">
        <v>0</v>
      </c>
      <c r="F73" s="156">
        <f>(E73/D73)*100</f>
        <v>0</v>
      </c>
    </row>
    <row r="74" spans="1:6" ht="12.75">
      <c r="A74" s="39"/>
      <c r="B74" s="72"/>
      <c r="C74" s="42"/>
      <c r="D74" s="42"/>
      <c r="E74" s="163"/>
      <c r="F74" s="41"/>
    </row>
    <row r="75" spans="1:6" ht="12.75">
      <c r="A75" s="47">
        <v>70095</v>
      </c>
      <c r="B75" s="48" t="s">
        <v>59</v>
      </c>
      <c r="C75" s="27">
        <f>SUM(C77:C87)</f>
        <v>6026142</v>
      </c>
      <c r="D75" s="27">
        <f>SUM(D77:D87)</f>
        <v>6096567</v>
      </c>
      <c r="E75" s="160">
        <f>SUM(E77:E87)</f>
        <v>1454853.9600000002</v>
      </c>
      <c r="F75" s="28">
        <f>(E75/D75)*100</f>
        <v>23.86349498004369</v>
      </c>
    </row>
    <row r="76" spans="1:6" ht="12.75" customHeight="1">
      <c r="A76" s="14"/>
      <c r="B76" s="14"/>
      <c r="C76" s="55"/>
      <c r="D76" s="55"/>
      <c r="E76" s="166"/>
      <c r="F76" s="53"/>
    </row>
    <row r="77" spans="1:6" ht="25.5">
      <c r="A77" s="14"/>
      <c r="B77" s="54" t="s">
        <v>253</v>
      </c>
      <c r="C77" s="55">
        <v>3330000</v>
      </c>
      <c r="D77" s="55">
        <v>3330000</v>
      </c>
      <c r="E77" s="166">
        <f>82173.34+2440</f>
        <v>84613.34</v>
      </c>
      <c r="F77" s="157">
        <f>(E77/D77)*100</f>
        <v>2.540941141141141</v>
      </c>
    </row>
    <row r="78" spans="1:6" ht="12.75">
      <c r="A78" s="14"/>
      <c r="B78" s="56"/>
      <c r="C78" s="73"/>
      <c r="D78" s="73"/>
      <c r="E78" s="170"/>
      <c r="F78" s="41"/>
    </row>
    <row r="79" spans="1:6" ht="25.5">
      <c r="A79" s="14"/>
      <c r="B79" s="52" t="s">
        <v>246</v>
      </c>
      <c r="C79" s="33">
        <f>932630+877512</f>
        <v>1810142</v>
      </c>
      <c r="D79" s="33">
        <f>932630+877512</f>
        <v>1810142</v>
      </c>
      <c r="E79" s="162">
        <v>1310896.54</v>
      </c>
      <c r="F79" s="156">
        <f>(E79/D79)*100</f>
        <v>72.4195416713164</v>
      </c>
    </row>
    <row r="80" spans="1:6" ht="12.75">
      <c r="A80" s="14"/>
      <c r="B80" s="14"/>
      <c r="C80" s="74"/>
      <c r="D80" s="74"/>
      <c r="E80" s="171"/>
      <c r="F80" s="53"/>
    </row>
    <row r="81" spans="1:6" ht="38.25">
      <c r="A81" s="14"/>
      <c r="B81" s="67" t="s">
        <v>294</v>
      </c>
      <c r="C81" s="33">
        <v>40000</v>
      </c>
      <c r="D81" s="33">
        <v>40000</v>
      </c>
      <c r="E81" s="162">
        <v>0</v>
      </c>
      <c r="F81" s="156">
        <f>(E81/D81)*100</f>
        <v>0</v>
      </c>
    </row>
    <row r="82" spans="1:6" ht="12.75">
      <c r="A82" s="14"/>
      <c r="B82" s="68"/>
      <c r="C82" s="55"/>
      <c r="D82" s="55"/>
      <c r="E82" s="166"/>
      <c r="F82" s="157"/>
    </row>
    <row r="83" spans="1:6" ht="25.5">
      <c r="A83" s="14"/>
      <c r="B83" s="68" t="s">
        <v>323</v>
      </c>
      <c r="C83" s="55">
        <v>26000</v>
      </c>
      <c r="D83" s="55">
        <v>26000</v>
      </c>
      <c r="E83" s="166">
        <v>0</v>
      </c>
      <c r="F83" s="156">
        <f>(E83/D83)*100</f>
        <v>0</v>
      </c>
    </row>
    <row r="84" spans="1:6" ht="12.75">
      <c r="A84" s="14"/>
      <c r="B84" s="72"/>
      <c r="C84" s="73"/>
      <c r="D84" s="73"/>
      <c r="E84" s="170"/>
      <c r="F84" s="41"/>
    </row>
    <row r="85" spans="1:6" ht="25.5">
      <c r="A85" s="14"/>
      <c r="B85" s="67" t="s">
        <v>247</v>
      </c>
      <c r="C85" s="33">
        <v>250000</v>
      </c>
      <c r="D85" s="33">
        <v>250000</v>
      </c>
      <c r="E85" s="162">
        <v>0</v>
      </c>
      <c r="F85" s="157">
        <f>(E85/D85)*100</f>
        <v>0</v>
      </c>
    </row>
    <row r="86" spans="1:6" ht="12.75">
      <c r="A86" s="14"/>
      <c r="B86" s="72"/>
      <c r="C86" s="42"/>
      <c r="D86" s="42"/>
      <c r="E86" s="163"/>
      <c r="F86" s="41"/>
    </row>
    <row r="87" spans="1:6" ht="12.75">
      <c r="A87" s="31"/>
      <c r="B87" s="67" t="s">
        <v>172</v>
      </c>
      <c r="C87" s="33">
        <v>570000</v>
      </c>
      <c r="D87" s="33">
        <v>640425</v>
      </c>
      <c r="E87" s="162">
        <v>59344.08</v>
      </c>
      <c r="F87" s="156">
        <f>(E87/D87)*100</f>
        <v>9.266359058437757</v>
      </c>
    </row>
    <row r="88" spans="2:6" ht="12.75" customHeight="1">
      <c r="B88" s="76"/>
      <c r="C88" s="78"/>
      <c r="D88" s="78"/>
      <c r="E88" s="172"/>
      <c r="F88" s="77"/>
    </row>
    <row r="89" spans="1:6" ht="12.75" customHeight="1">
      <c r="A89" s="39"/>
      <c r="B89" s="39"/>
      <c r="C89" s="42"/>
      <c r="D89" s="42"/>
      <c r="E89" s="163"/>
      <c r="F89" s="41"/>
    </row>
    <row r="90" spans="1:6" ht="13.5" thickBot="1">
      <c r="A90" s="43">
        <v>710</v>
      </c>
      <c r="B90" s="44" t="s">
        <v>72</v>
      </c>
      <c r="C90" s="45">
        <f>SUM(C92,C98,C102)</f>
        <v>798500</v>
      </c>
      <c r="D90" s="45">
        <f>SUM(D92,D98,D102)</f>
        <v>766100</v>
      </c>
      <c r="E90" s="164">
        <f>SUM(E92,E98,E102)</f>
        <v>57081.61</v>
      </c>
      <c r="F90" s="20">
        <f>(E90/D90)*100</f>
        <v>7.450934603837619</v>
      </c>
    </row>
    <row r="91" spans="1:6" ht="12.75" customHeight="1" thickTop="1">
      <c r="A91" s="14"/>
      <c r="B91" s="14"/>
      <c r="C91" s="55"/>
      <c r="D91" s="55"/>
      <c r="E91" s="166"/>
      <c r="F91" s="30"/>
    </row>
    <row r="92" spans="1:6" ht="12.75">
      <c r="A92" s="47">
        <v>71004</v>
      </c>
      <c r="B92" s="66" t="s">
        <v>73</v>
      </c>
      <c r="C92" s="27">
        <f>SUM(C94:C96)</f>
        <v>155000</v>
      </c>
      <c r="D92" s="27">
        <f>SUM(D94:D96)</f>
        <v>122600</v>
      </c>
      <c r="E92" s="160">
        <f>SUM(E94:E96)</f>
        <v>2440</v>
      </c>
      <c r="F92" s="28">
        <f>(E92/D92)*100</f>
        <v>1.9902120717781402</v>
      </c>
    </row>
    <row r="93" spans="1:6" ht="12.75" customHeight="1">
      <c r="A93" s="14"/>
      <c r="B93" s="72"/>
      <c r="C93" s="42"/>
      <c r="D93" s="42"/>
      <c r="E93" s="163"/>
      <c r="F93" s="41"/>
    </row>
    <row r="94" spans="1:6" ht="25.5">
      <c r="A94" s="14"/>
      <c r="B94" s="67" t="s">
        <v>127</v>
      </c>
      <c r="C94" s="33">
        <v>150000</v>
      </c>
      <c r="D94" s="33">
        <v>97600</v>
      </c>
      <c r="E94" s="162">
        <v>0</v>
      </c>
      <c r="F94" s="156">
        <f>(E94/D94)*100</f>
        <v>0</v>
      </c>
    </row>
    <row r="95" spans="1:6" ht="12.75">
      <c r="A95" s="14"/>
      <c r="B95" s="67" t="s">
        <v>293</v>
      </c>
      <c r="C95" s="33">
        <v>0</v>
      </c>
      <c r="D95" s="33">
        <v>20000</v>
      </c>
      <c r="E95" s="162">
        <v>0</v>
      </c>
      <c r="F95" s="156">
        <f>(E95/D95)*100</f>
        <v>0</v>
      </c>
    </row>
    <row r="96" spans="1:6" ht="25.5">
      <c r="A96" s="14"/>
      <c r="B96" s="67" t="s">
        <v>224</v>
      </c>
      <c r="C96" s="33">
        <v>5000</v>
      </c>
      <c r="D96" s="33">
        <v>5000</v>
      </c>
      <c r="E96" s="162">
        <v>2440</v>
      </c>
      <c r="F96" s="156">
        <f>(E96/D96)*100</f>
        <v>48.8</v>
      </c>
    </row>
    <row r="97" spans="1:6" ht="12.75">
      <c r="A97" s="39"/>
      <c r="B97" s="72"/>
      <c r="C97" s="42"/>
      <c r="D97" s="42"/>
      <c r="E97" s="163"/>
      <c r="F97" s="41"/>
    </row>
    <row r="98" spans="1:6" ht="12.75">
      <c r="A98" s="47">
        <v>71014</v>
      </c>
      <c r="B98" s="66" t="s">
        <v>74</v>
      </c>
      <c r="C98" s="29">
        <f>SUM(C100)</f>
        <v>1000</v>
      </c>
      <c r="D98" s="29">
        <f>SUM(D100)</f>
        <v>1000</v>
      </c>
      <c r="E98" s="161">
        <f>SUM(E100)</f>
        <v>60</v>
      </c>
      <c r="F98" s="28">
        <f>(E98/D98)*100</f>
        <v>6</v>
      </c>
    </row>
    <row r="99" spans="1:6" ht="12.75" customHeight="1">
      <c r="A99" s="14"/>
      <c r="B99" s="68"/>
      <c r="C99" s="42"/>
      <c r="D99" s="42"/>
      <c r="E99" s="163"/>
      <c r="F99" s="41"/>
    </row>
    <row r="100" spans="1:6" ht="12.75">
      <c r="A100" s="14"/>
      <c r="B100" s="67" t="s">
        <v>24</v>
      </c>
      <c r="C100" s="33">
        <v>1000</v>
      </c>
      <c r="D100" s="33">
        <v>1000</v>
      </c>
      <c r="E100" s="162">
        <v>60</v>
      </c>
      <c r="F100" s="156">
        <f>(E100/D100)*100</f>
        <v>6</v>
      </c>
    </row>
    <row r="101" spans="1:6" ht="12.75">
      <c r="A101" s="14"/>
      <c r="B101" s="72"/>
      <c r="C101" s="42"/>
      <c r="D101" s="42"/>
      <c r="E101" s="163"/>
      <c r="F101" s="41"/>
    </row>
    <row r="102" spans="1:6" ht="12.75">
      <c r="A102" s="47">
        <v>71035</v>
      </c>
      <c r="B102" s="79" t="s">
        <v>181</v>
      </c>
      <c r="C102" s="80">
        <f>SUM(C104:C110,C111)</f>
        <v>642500</v>
      </c>
      <c r="D102" s="80">
        <f>SUM(D104:D110,D111)</f>
        <v>642500</v>
      </c>
      <c r="E102" s="173">
        <f>SUM(E104:E110,E111)</f>
        <v>54581.61</v>
      </c>
      <c r="F102" s="28">
        <f>(E102/D102)*100</f>
        <v>8.495192217898833</v>
      </c>
    </row>
    <row r="103" spans="1:6" ht="12.75">
      <c r="A103" s="81"/>
      <c r="B103" s="82"/>
      <c r="C103" s="55"/>
      <c r="D103" s="55"/>
      <c r="E103" s="166"/>
      <c r="F103" s="41"/>
    </row>
    <row r="104" spans="1:6" ht="25.5">
      <c r="A104" s="81"/>
      <c r="B104" s="83" t="s">
        <v>254</v>
      </c>
      <c r="C104" s="33">
        <v>80000</v>
      </c>
      <c r="D104" s="33">
        <v>80000</v>
      </c>
      <c r="E104" s="162">
        <v>0</v>
      </c>
      <c r="F104" s="156">
        <f aca="true" t="shared" si="0" ref="F104:F111">(E104/D104)*100</f>
        <v>0</v>
      </c>
    </row>
    <row r="105" spans="1:6" ht="13.5" customHeight="1">
      <c r="A105" s="81"/>
      <c r="B105" s="83" t="s">
        <v>255</v>
      </c>
      <c r="C105" s="33">
        <v>20000</v>
      </c>
      <c r="D105" s="33">
        <v>20000</v>
      </c>
      <c r="E105" s="162">
        <v>0</v>
      </c>
      <c r="F105" s="156">
        <f t="shared" si="0"/>
        <v>0</v>
      </c>
    </row>
    <row r="106" spans="1:6" ht="25.5">
      <c r="A106" s="81"/>
      <c r="B106" s="83" t="s">
        <v>256</v>
      </c>
      <c r="C106" s="33">
        <f>150000+130000</f>
        <v>280000</v>
      </c>
      <c r="D106" s="33">
        <f>150000+130000</f>
        <v>280000</v>
      </c>
      <c r="E106" s="162">
        <v>0</v>
      </c>
      <c r="F106" s="156">
        <f t="shared" si="0"/>
        <v>0</v>
      </c>
    </row>
    <row r="107" spans="1:6" ht="13.5" customHeight="1">
      <c r="A107" s="81"/>
      <c r="B107" s="84" t="s">
        <v>222</v>
      </c>
      <c r="C107" s="33">
        <v>110000</v>
      </c>
      <c r="D107" s="33">
        <v>110000</v>
      </c>
      <c r="E107" s="162">
        <v>0</v>
      </c>
      <c r="F107" s="156">
        <f t="shared" si="0"/>
        <v>0</v>
      </c>
    </row>
    <row r="108" spans="1:6" ht="14.25" customHeight="1">
      <c r="A108" s="81"/>
      <c r="B108" s="84" t="s">
        <v>217</v>
      </c>
      <c r="C108" s="33">
        <v>86500</v>
      </c>
      <c r="D108" s="33">
        <v>86500</v>
      </c>
      <c r="E108" s="162">
        <f>3545.73+51035.88</f>
        <v>54581.61</v>
      </c>
      <c r="F108" s="156">
        <f t="shared" si="0"/>
        <v>63.10012716763006</v>
      </c>
    </row>
    <row r="109" spans="1:6" ht="25.5" customHeight="1">
      <c r="A109" s="81"/>
      <c r="B109" s="83" t="s">
        <v>257</v>
      </c>
      <c r="C109" s="33">
        <v>40000</v>
      </c>
      <c r="D109" s="33">
        <v>40000</v>
      </c>
      <c r="E109" s="162">
        <v>0</v>
      </c>
      <c r="F109" s="156">
        <f t="shared" si="0"/>
        <v>0</v>
      </c>
    </row>
    <row r="110" spans="1:6" ht="27" customHeight="1">
      <c r="A110" s="81"/>
      <c r="B110" s="83" t="s">
        <v>258</v>
      </c>
      <c r="C110" s="33">
        <v>20000</v>
      </c>
      <c r="D110" s="33">
        <v>20000</v>
      </c>
      <c r="E110" s="162">
        <v>0</v>
      </c>
      <c r="F110" s="156">
        <f t="shared" si="0"/>
        <v>0</v>
      </c>
    </row>
    <row r="111" spans="1:6" ht="26.25" customHeight="1">
      <c r="A111" s="47"/>
      <c r="B111" s="52" t="s">
        <v>182</v>
      </c>
      <c r="C111" s="33">
        <v>6000</v>
      </c>
      <c r="D111" s="33">
        <v>6000</v>
      </c>
      <c r="E111" s="162">
        <v>0</v>
      </c>
      <c r="F111" s="156">
        <f t="shared" si="0"/>
        <v>0</v>
      </c>
    </row>
    <row r="112" spans="1:6" ht="13.5" thickBot="1">
      <c r="A112" s="188"/>
      <c r="B112" s="85"/>
      <c r="C112" s="37"/>
      <c r="D112" s="37"/>
      <c r="E112" s="167"/>
      <c r="F112" s="187"/>
    </row>
    <row r="113" spans="1:6" ht="12.75">
      <c r="A113" s="3"/>
      <c r="B113" s="4"/>
      <c r="C113" s="5"/>
      <c r="D113" s="5"/>
      <c r="E113" s="5"/>
      <c r="F113" s="5"/>
    </row>
    <row r="114" spans="1:6" ht="12.75">
      <c r="A114" s="6" t="s">
        <v>55</v>
      </c>
      <c r="B114" s="7" t="s">
        <v>0</v>
      </c>
      <c r="C114" s="8" t="s">
        <v>49</v>
      </c>
      <c r="D114" s="8" t="s">
        <v>49</v>
      </c>
      <c r="E114" s="8" t="s">
        <v>14</v>
      </c>
      <c r="F114" s="8" t="s">
        <v>54</v>
      </c>
    </row>
    <row r="115" spans="1:6" ht="12.75">
      <c r="A115" s="6" t="s">
        <v>57</v>
      </c>
      <c r="B115" s="9"/>
      <c r="C115" s="8" t="s">
        <v>287</v>
      </c>
      <c r="D115" s="8" t="s">
        <v>288</v>
      </c>
      <c r="E115" s="8" t="s">
        <v>288</v>
      </c>
      <c r="F115" s="8" t="s">
        <v>15</v>
      </c>
    </row>
    <row r="116" spans="1:6" ht="13.5" thickBot="1">
      <c r="A116" s="10"/>
      <c r="B116" s="11"/>
      <c r="C116" s="12"/>
      <c r="D116" s="12"/>
      <c r="E116" s="12"/>
      <c r="F116" s="12"/>
    </row>
    <row r="117" spans="1:6" ht="12.75" customHeight="1">
      <c r="A117" s="39"/>
      <c r="B117" s="39"/>
      <c r="C117" s="42"/>
      <c r="D117" s="42"/>
      <c r="E117" s="163"/>
      <c r="F117" s="41"/>
    </row>
    <row r="118" spans="1:6" ht="13.5" thickBot="1">
      <c r="A118" s="43">
        <v>750</v>
      </c>
      <c r="B118" s="44" t="s">
        <v>75</v>
      </c>
      <c r="C118" s="45">
        <f>SUM(C120,C124,C132,C154,C161)</f>
        <v>9943443</v>
      </c>
      <c r="D118" s="45">
        <f>SUM(D120,D124,D132,D154,D161)</f>
        <v>9079569</v>
      </c>
      <c r="E118" s="164">
        <f>SUM(E120,E124,E132,E154,E161)</f>
        <v>3849953.649999999</v>
      </c>
      <c r="F118" s="20">
        <f>(E118/D118)*100</f>
        <v>42.40238330696092</v>
      </c>
    </row>
    <row r="119" spans="1:6" ht="12.75" customHeight="1" thickTop="1">
      <c r="A119" s="14"/>
      <c r="B119" s="14"/>
      <c r="C119" s="55"/>
      <c r="D119" s="55"/>
      <c r="E119" s="166"/>
      <c r="F119" s="30"/>
    </row>
    <row r="120" spans="1:6" ht="12.75">
      <c r="A120" s="47">
        <v>75011</v>
      </c>
      <c r="B120" s="48" t="s">
        <v>76</v>
      </c>
      <c r="C120" s="27">
        <f>SUM(C122:C122)</f>
        <v>230983</v>
      </c>
      <c r="D120" s="27">
        <f>SUM(D122:D122)</f>
        <v>230983</v>
      </c>
      <c r="E120" s="160">
        <f>SUM(E122:E122)</f>
        <v>115494</v>
      </c>
      <c r="F120" s="28">
        <f>(E120/D120)*100</f>
        <v>50.00108233073429</v>
      </c>
    </row>
    <row r="121" spans="1:6" ht="12.75" customHeight="1">
      <c r="A121" s="14"/>
      <c r="B121" s="14"/>
      <c r="C121" s="42"/>
      <c r="D121" s="42"/>
      <c r="E121" s="163"/>
      <c r="F121" s="41"/>
    </row>
    <row r="122" spans="1:6" ht="38.25">
      <c r="A122" s="14"/>
      <c r="B122" s="52" t="s">
        <v>328</v>
      </c>
      <c r="C122" s="33">
        <v>230983</v>
      </c>
      <c r="D122" s="33">
        <v>230983</v>
      </c>
      <c r="E122" s="162">
        <v>115494</v>
      </c>
      <c r="F122" s="156">
        <f>(E122/D122)*100</f>
        <v>50.00108233073429</v>
      </c>
    </row>
    <row r="123" spans="1:6" ht="12.75" customHeight="1">
      <c r="A123" s="14"/>
      <c r="B123" s="14"/>
      <c r="C123" s="55"/>
      <c r="D123" s="55"/>
      <c r="E123" s="166"/>
      <c r="F123" s="53"/>
    </row>
    <row r="124" spans="1:6" ht="12.75">
      <c r="A124" s="47">
        <v>75022</v>
      </c>
      <c r="B124" s="48" t="s">
        <v>77</v>
      </c>
      <c r="C124" s="27">
        <f>SUM(C126:C130)</f>
        <v>242200</v>
      </c>
      <c r="D124" s="27">
        <f>SUM(D126:D130)</f>
        <v>242200</v>
      </c>
      <c r="E124" s="160">
        <f>SUM(E126:E130)</f>
        <v>116793.16</v>
      </c>
      <c r="F124" s="28">
        <f>(E124/D124)*100</f>
        <v>48.22178364987614</v>
      </c>
    </row>
    <row r="125" spans="1:6" ht="12.75" customHeight="1">
      <c r="A125" s="14"/>
      <c r="B125" s="14"/>
      <c r="C125" s="55"/>
      <c r="D125" s="55"/>
      <c r="E125" s="166"/>
      <c r="F125" s="53"/>
    </row>
    <row r="126" spans="1:6" ht="12.75">
      <c r="A126" s="14"/>
      <c r="B126" s="31" t="s">
        <v>2</v>
      </c>
      <c r="C126" s="33">
        <v>224700</v>
      </c>
      <c r="D126" s="33">
        <v>224700</v>
      </c>
      <c r="E126" s="162">
        <v>109334.16</v>
      </c>
      <c r="F126" s="156">
        <f>(E126/D126)*100</f>
        <v>48.65783711615487</v>
      </c>
    </row>
    <row r="127" spans="1:6" ht="12.75">
      <c r="A127" s="14"/>
      <c r="B127" s="39"/>
      <c r="C127" s="42"/>
      <c r="D127" s="42"/>
      <c r="E127" s="163"/>
      <c r="F127" s="41"/>
    </row>
    <row r="128" spans="1:6" ht="12.75">
      <c r="A128" s="14"/>
      <c r="B128" s="31" t="s">
        <v>173</v>
      </c>
      <c r="C128" s="33">
        <v>2500</v>
      </c>
      <c r="D128" s="33">
        <v>2500</v>
      </c>
      <c r="E128" s="162">
        <v>0</v>
      </c>
      <c r="F128" s="156">
        <f>(E128/D128)*100</f>
        <v>0</v>
      </c>
    </row>
    <row r="129" spans="1:6" ht="12.75">
      <c r="A129" s="14"/>
      <c r="B129" s="39"/>
      <c r="C129" s="42"/>
      <c r="D129" s="42"/>
      <c r="E129" s="163"/>
      <c r="F129" s="41"/>
    </row>
    <row r="130" spans="1:6" ht="12.75">
      <c r="A130" s="14"/>
      <c r="B130" s="52" t="s">
        <v>3</v>
      </c>
      <c r="C130" s="33">
        <v>15000</v>
      </c>
      <c r="D130" s="33">
        <v>15000</v>
      </c>
      <c r="E130" s="162">
        <v>7459</v>
      </c>
      <c r="F130" s="156">
        <f>(E130/D130)*100</f>
        <v>49.72666666666667</v>
      </c>
    </row>
    <row r="131" spans="1:6" ht="12.75" customHeight="1">
      <c r="A131" s="14"/>
      <c r="B131" s="14"/>
      <c r="C131" s="55"/>
      <c r="D131" s="55"/>
      <c r="E131" s="166"/>
      <c r="F131" s="53"/>
    </row>
    <row r="132" spans="1:6" ht="12.75">
      <c r="A132" s="47">
        <v>75023</v>
      </c>
      <c r="B132" s="48" t="s">
        <v>78</v>
      </c>
      <c r="C132" s="27">
        <f>SUM(C134:C152)</f>
        <v>8631098</v>
      </c>
      <c r="D132" s="27">
        <f>SUM(D134:D152)</f>
        <v>7767224</v>
      </c>
      <c r="E132" s="160">
        <f>SUM(E134:E152)</f>
        <v>3453497.159999999</v>
      </c>
      <c r="F132" s="28">
        <f>(E132/D132)*100</f>
        <v>44.46243806023876</v>
      </c>
    </row>
    <row r="133" spans="1:6" ht="12.75" customHeight="1">
      <c r="A133" s="14"/>
      <c r="B133" s="14"/>
      <c r="C133" s="42"/>
      <c r="D133" s="42"/>
      <c r="E133" s="163"/>
      <c r="F133" s="53"/>
    </row>
    <row r="134" spans="1:6" s="86" customFormat="1" ht="25.5">
      <c r="A134" s="54"/>
      <c r="B134" s="52" t="s">
        <v>174</v>
      </c>
      <c r="C134" s="33">
        <v>4694988</v>
      </c>
      <c r="D134" s="33">
        <v>4714988</v>
      </c>
      <c r="E134" s="162">
        <v>2090186.74</v>
      </c>
      <c r="F134" s="156">
        <f>(E134/D134)*100</f>
        <v>44.33069055531001</v>
      </c>
    </row>
    <row r="135" spans="1:6" s="86" customFormat="1" ht="16.5" customHeight="1">
      <c r="A135" s="54"/>
      <c r="B135" s="56"/>
      <c r="C135" s="42"/>
      <c r="D135" s="42"/>
      <c r="E135" s="163"/>
      <c r="F135" s="41"/>
    </row>
    <row r="136" spans="1:6" s="86" customFormat="1" ht="25.5">
      <c r="A136" s="54"/>
      <c r="B136" s="54" t="s">
        <v>183</v>
      </c>
      <c r="C136" s="55">
        <v>94401</v>
      </c>
      <c r="D136" s="55">
        <v>94401</v>
      </c>
      <c r="E136" s="166">
        <v>45781.47</v>
      </c>
      <c r="F136" s="156">
        <f>(E136/D136)*100</f>
        <v>48.49680617790066</v>
      </c>
    </row>
    <row r="137" spans="1:6" s="86" customFormat="1" ht="12.75">
      <c r="A137" s="54"/>
      <c r="B137" s="56"/>
      <c r="C137" s="42"/>
      <c r="D137" s="42"/>
      <c r="E137" s="163"/>
      <c r="F137" s="41"/>
    </row>
    <row r="138" spans="1:6" ht="12.75">
      <c r="A138" s="14"/>
      <c r="B138" s="87" t="s">
        <v>206</v>
      </c>
      <c r="C138" s="33">
        <v>17200</v>
      </c>
      <c r="D138" s="33">
        <v>17200</v>
      </c>
      <c r="E138" s="162">
        <v>8212.55</v>
      </c>
      <c r="F138" s="156">
        <f>(E138/D138)*100</f>
        <v>47.74738372093023</v>
      </c>
    </row>
    <row r="139" spans="1:6" ht="12.75">
      <c r="A139" s="14"/>
      <c r="B139" s="40"/>
      <c r="C139" s="42"/>
      <c r="D139" s="42"/>
      <c r="E139" s="163"/>
      <c r="F139" s="41"/>
    </row>
    <row r="140" spans="1:6" ht="12.75">
      <c r="A140" s="14"/>
      <c r="B140" s="52" t="s">
        <v>79</v>
      </c>
      <c r="C140" s="33">
        <v>1833092</v>
      </c>
      <c r="D140" s="33">
        <v>1903092</v>
      </c>
      <c r="E140" s="162">
        <v>708576.07</v>
      </c>
      <c r="F140" s="156">
        <f>(E140/D140)*100</f>
        <v>37.23288574593346</v>
      </c>
    </row>
    <row r="141" spans="1:6" ht="12.75">
      <c r="A141" s="14"/>
      <c r="B141" s="56"/>
      <c r="C141" s="42"/>
      <c r="D141" s="42"/>
      <c r="E141" s="163"/>
      <c r="F141" s="41"/>
    </row>
    <row r="142" spans="1:6" ht="12.75">
      <c r="A142" s="14"/>
      <c r="B142" s="52" t="s">
        <v>44</v>
      </c>
      <c r="C142" s="33">
        <v>225000</v>
      </c>
      <c r="D142" s="33">
        <v>225000</v>
      </c>
      <c r="E142" s="162">
        <v>19666.4</v>
      </c>
      <c r="F142" s="156">
        <f>(E142/D142)*100</f>
        <v>8.740622222222223</v>
      </c>
    </row>
    <row r="143" spans="1:6" ht="12.75">
      <c r="A143" s="14"/>
      <c r="B143" s="56"/>
      <c r="C143" s="42"/>
      <c r="D143" s="42"/>
      <c r="E143" s="163"/>
      <c r="F143" s="41"/>
    </row>
    <row r="144" spans="1:6" ht="12.75">
      <c r="A144" s="14"/>
      <c r="B144" s="52" t="s">
        <v>259</v>
      </c>
      <c r="C144" s="33">
        <f>1389600+86817</f>
        <v>1476417</v>
      </c>
      <c r="D144" s="33">
        <v>587543</v>
      </c>
      <c r="E144" s="162">
        <v>538743.13</v>
      </c>
      <c r="F144" s="156">
        <f>(E144/D144)*100</f>
        <v>91.69424705936416</v>
      </c>
    </row>
    <row r="145" spans="1:6" ht="12.75">
      <c r="A145" s="14"/>
      <c r="B145" s="56"/>
      <c r="C145" s="42"/>
      <c r="D145" s="42"/>
      <c r="E145" s="163"/>
      <c r="F145" s="41"/>
    </row>
    <row r="146" spans="1:6" ht="12.75">
      <c r="A146" s="14"/>
      <c r="B146" s="52" t="s">
        <v>260</v>
      </c>
      <c r="C146" s="33">
        <f>60000-20000</f>
        <v>40000</v>
      </c>
      <c r="D146" s="33">
        <f>60000-20000</f>
        <v>40000</v>
      </c>
      <c r="E146" s="162">
        <v>33405.4</v>
      </c>
      <c r="F146" s="156">
        <f>(E146/D146)*100</f>
        <v>83.51350000000001</v>
      </c>
    </row>
    <row r="147" spans="1:6" ht="12.75">
      <c r="A147" s="14"/>
      <c r="B147" s="56"/>
      <c r="C147" s="42"/>
      <c r="D147" s="42"/>
      <c r="E147" s="163"/>
      <c r="F147" s="41"/>
    </row>
    <row r="148" spans="1:6" ht="25.5">
      <c r="A148" s="14"/>
      <c r="B148" s="52" t="s">
        <v>261</v>
      </c>
      <c r="C148" s="33">
        <v>150000</v>
      </c>
      <c r="D148" s="33">
        <v>85000</v>
      </c>
      <c r="E148" s="162">
        <v>8925.4</v>
      </c>
      <c r="F148" s="156">
        <f>(E148/D148)*100</f>
        <v>10.500470588235293</v>
      </c>
    </row>
    <row r="149" spans="1:6" ht="12.75">
      <c r="A149" s="14"/>
      <c r="B149" s="56"/>
      <c r="C149" s="42"/>
      <c r="D149" s="42"/>
      <c r="E149" s="163"/>
      <c r="F149" s="41"/>
    </row>
    <row r="150" spans="1:6" ht="12.75">
      <c r="A150" s="14"/>
      <c r="B150" s="52" t="s">
        <v>262</v>
      </c>
      <c r="C150" s="33">
        <v>50000</v>
      </c>
      <c r="D150" s="33">
        <v>50000</v>
      </c>
      <c r="E150" s="162">
        <v>0</v>
      </c>
      <c r="F150" s="156">
        <f>(E150/D150)*100</f>
        <v>0</v>
      </c>
    </row>
    <row r="151" spans="1:6" ht="12.75">
      <c r="A151" s="14"/>
      <c r="B151" s="56"/>
      <c r="C151" s="42"/>
      <c r="D151" s="42"/>
      <c r="E151" s="163"/>
      <c r="F151" s="41"/>
    </row>
    <row r="152" spans="1:6" ht="15.75" customHeight="1">
      <c r="A152" s="14"/>
      <c r="B152" s="52" t="s">
        <v>248</v>
      </c>
      <c r="C152" s="33">
        <v>50000</v>
      </c>
      <c r="D152" s="33">
        <v>50000</v>
      </c>
      <c r="E152" s="162">
        <v>0</v>
      </c>
      <c r="F152" s="156">
        <f>(E152/D152)*100</f>
        <v>0</v>
      </c>
    </row>
    <row r="153" spans="1:6" ht="15.75" customHeight="1">
      <c r="A153" s="14"/>
      <c r="B153" s="56"/>
      <c r="C153" s="42"/>
      <c r="D153" s="42"/>
      <c r="E153" s="163"/>
      <c r="F153" s="41"/>
    </row>
    <row r="154" spans="1:6" ht="12.75">
      <c r="A154" s="47">
        <v>75075</v>
      </c>
      <c r="B154" s="83" t="s">
        <v>225</v>
      </c>
      <c r="C154" s="80">
        <f>SUM(C156,C159)</f>
        <v>828162</v>
      </c>
      <c r="D154" s="80">
        <f>SUM(D156,D159)</f>
        <v>828162</v>
      </c>
      <c r="E154" s="173">
        <f>SUM(E156,E159)</f>
        <v>155786.03</v>
      </c>
      <c r="F154" s="28">
        <f>(E154/D154)*100</f>
        <v>18.811057498412147</v>
      </c>
    </row>
    <row r="155" spans="1:6" ht="12.75">
      <c r="A155" s="81"/>
      <c r="B155" s="88"/>
      <c r="C155" s="55"/>
      <c r="D155" s="55"/>
      <c r="E155" s="166"/>
      <c r="F155" s="53"/>
    </row>
    <row r="156" spans="1:6" ht="12.75">
      <c r="A156" s="14"/>
      <c r="B156" s="14" t="s">
        <v>1</v>
      </c>
      <c r="C156" s="55">
        <f>662000+42162</f>
        <v>704162</v>
      </c>
      <c r="D156" s="55">
        <v>689839</v>
      </c>
      <c r="E156" s="166">
        <f>103613.36+10049.67+3800</f>
        <v>117463.03</v>
      </c>
      <c r="F156" s="157">
        <f>(E156/D156)*100</f>
        <v>17.027600643048597</v>
      </c>
    </row>
    <row r="157" spans="1:6" ht="17.25" customHeight="1">
      <c r="A157" s="14"/>
      <c r="B157" s="52" t="s">
        <v>138</v>
      </c>
      <c r="C157" s="33">
        <v>300000</v>
      </c>
      <c r="D157" s="33">
        <v>300000</v>
      </c>
      <c r="E157" s="162">
        <v>48000</v>
      </c>
      <c r="F157" s="156">
        <f>(E157/D157)*100</f>
        <v>16</v>
      </c>
    </row>
    <row r="158" spans="1:6" ht="17.25" customHeight="1">
      <c r="A158" s="14"/>
      <c r="B158" s="56"/>
      <c r="C158" s="42"/>
      <c r="D158" s="42"/>
      <c r="E158" s="163"/>
      <c r="F158" s="41"/>
    </row>
    <row r="159" spans="1:6" ht="25.5">
      <c r="A159" s="14"/>
      <c r="B159" s="52" t="s">
        <v>139</v>
      </c>
      <c r="C159" s="33">
        <v>124000</v>
      </c>
      <c r="D159" s="33">
        <v>138323</v>
      </c>
      <c r="E159" s="162">
        <v>38323</v>
      </c>
      <c r="F159" s="156">
        <f>(E159/D159)*100</f>
        <v>27.705443057192227</v>
      </c>
    </row>
    <row r="160" spans="1:6" ht="12.75" customHeight="1">
      <c r="A160" s="14"/>
      <c r="B160" s="14"/>
      <c r="C160" s="55"/>
      <c r="D160" s="55"/>
      <c r="E160" s="166"/>
      <c r="F160" s="53"/>
    </row>
    <row r="161" spans="1:6" ht="12.75">
      <c r="A161" s="47">
        <v>75095</v>
      </c>
      <c r="B161" s="48" t="s">
        <v>59</v>
      </c>
      <c r="C161" s="27">
        <f>SUM(C163:C165)</f>
        <v>11000</v>
      </c>
      <c r="D161" s="27">
        <f>SUM(D163:D165)</f>
        <v>11000</v>
      </c>
      <c r="E161" s="160">
        <f>SUM(E163:E165)</f>
        <v>8383.3</v>
      </c>
      <c r="F161" s="28">
        <f>(E161/D161)*100</f>
        <v>76.21181818181817</v>
      </c>
    </row>
    <row r="162" spans="1:6" ht="12.75" customHeight="1">
      <c r="A162" s="14"/>
      <c r="B162" s="39"/>
      <c r="C162" s="42"/>
      <c r="D162" s="42"/>
      <c r="E162" s="163"/>
      <c r="F162" s="41"/>
    </row>
    <row r="163" spans="1:6" ht="16.5" customHeight="1">
      <c r="A163" s="14"/>
      <c r="B163" s="67" t="s">
        <v>26</v>
      </c>
      <c r="C163" s="33">
        <v>1500</v>
      </c>
      <c r="D163" s="33">
        <v>1500</v>
      </c>
      <c r="E163" s="162">
        <v>761</v>
      </c>
      <c r="F163" s="156">
        <f>(E163/D163)*100</f>
        <v>50.73333333333333</v>
      </c>
    </row>
    <row r="164" spans="1:6" ht="16.5" customHeight="1">
      <c r="A164" s="14"/>
      <c r="B164" s="72"/>
      <c r="C164" s="42"/>
      <c r="D164" s="42"/>
      <c r="E164" s="163"/>
      <c r="F164" s="41"/>
    </row>
    <row r="165" spans="1:6" ht="25.5">
      <c r="A165" s="31"/>
      <c r="B165" s="52" t="s">
        <v>154</v>
      </c>
      <c r="C165" s="33">
        <v>9500</v>
      </c>
      <c r="D165" s="33">
        <v>9500</v>
      </c>
      <c r="E165" s="162">
        <v>7622.3</v>
      </c>
      <c r="F165" s="156">
        <f>(E165/D165)*100</f>
        <v>80.23473684210526</v>
      </c>
    </row>
    <row r="166" spans="2:6" ht="12.75" customHeight="1">
      <c r="B166" s="86"/>
      <c r="C166" s="78"/>
      <c r="D166" s="78"/>
      <c r="E166" s="172"/>
      <c r="F166" s="77"/>
    </row>
    <row r="167" spans="2:6" ht="12.75" customHeight="1">
      <c r="B167" s="89"/>
      <c r="C167" s="37"/>
      <c r="D167" s="37"/>
      <c r="E167" s="167"/>
      <c r="F167" s="38"/>
    </row>
    <row r="168" spans="1:6" ht="12.75" customHeight="1">
      <c r="A168" s="39"/>
      <c r="B168" s="39"/>
      <c r="C168" s="42"/>
      <c r="D168" s="42"/>
      <c r="E168" s="163"/>
      <c r="F168" s="41"/>
    </row>
    <row r="169" spans="1:6" ht="26.25" thickBot="1">
      <c r="A169" s="43">
        <v>751</v>
      </c>
      <c r="B169" s="90" t="s">
        <v>80</v>
      </c>
      <c r="C169" s="45">
        <f>SUM(C171)</f>
        <v>6338</v>
      </c>
      <c r="D169" s="45">
        <f>SUM(D171)</f>
        <v>6338</v>
      </c>
      <c r="E169" s="164">
        <f>SUM(E171)</f>
        <v>3170</v>
      </c>
      <c r="F169" s="20">
        <f>(E169/D169)*100</f>
        <v>50.015777847901546</v>
      </c>
    </row>
    <row r="170" spans="1:6" ht="12.75" customHeight="1" thickTop="1">
      <c r="A170" s="14"/>
      <c r="B170" s="14"/>
      <c r="C170" s="55"/>
      <c r="D170" s="55"/>
      <c r="E170" s="166"/>
      <c r="F170" s="30"/>
    </row>
    <row r="171" spans="1:6" ht="25.5">
      <c r="A171" s="47">
        <v>75101</v>
      </c>
      <c r="B171" s="91" t="s">
        <v>81</v>
      </c>
      <c r="C171" s="80">
        <f>SUM(C173)</f>
        <v>6338</v>
      </c>
      <c r="D171" s="80">
        <f>SUM(D173)</f>
        <v>6338</v>
      </c>
      <c r="E171" s="173">
        <f>SUM(E173)</f>
        <v>3170</v>
      </c>
      <c r="F171" s="28">
        <f>(E171/D171)*100</f>
        <v>50.015777847901546</v>
      </c>
    </row>
    <row r="172" spans="1:6" ht="12.75" customHeight="1">
      <c r="A172" s="14"/>
      <c r="B172" s="14"/>
      <c r="C172" s="42"/>
      <c r="D172" s="42"/>
      <c r="E172" s="163"/>
      <c r="F172" s="51"/>
    </row>
    <row r="173" spans="1:6" ht="25.5">
      <c r="A173" s="31"/>
      <c r="B173" s="52" t="s">
        <v>329</v>
      </c>
      <c r="C173" s="33">
        <v>6338</v>
      </c>
      <c r="D173" s="33">
        <v>6338</v>
      </c>
      <c r="E173" s="162">
        <v>3170</v>
      </c>
      <c r="F173" s="156">
        <f>(E173/D173)*100</f>
        <v>50.015777847901546</v>
      </c>
    </row>
    <row r="174" spans="1:6" ht="13.5" thickBot="1">
      <c r="A174" s="35"/>
      <c r="B174" s="85"/>
      <c r="C174" s="37"/>
      <c r="D174" s="37"/>
      <c r="E174" s="167"/>
      <c r="F174" s="187"/>
    </row>
    <row r="175" spans="1:6" ht="12.75">
      <c r="A175" s="3"/>
      <c r="B175" s="4"/>
      <c r="C175" s="5"/>
      <c r="D175" s="5"/>
      <c r="E175" s="5"/>
      <c r="F175" s="5"/>
    </row>
    <row r="176" spans="1:6" ht="12.75">
      <c r="A176" s="6" t="s">
        <v>55</v>
      </c>
      <c r="B176" s="7" t="s">
        <v>0</v>
      </c>
      <c r="C176" s="8" t="s">
        <v>49</v>
      </c>
      <c r="D176" s="8" t="s">
        <v>49</v>
      </c>
      <c r="E176" s="8" t="s">
        <v>14</v>
      </c>
      <c r="F176" s="8" t="s">
        <v>54</v>
      </c>
    </row>
    <row r="177" spans="1:6" ht="12.75">
      <c r="A177" s="6" t="s">
        <v>57</v>
      </c>
      <c r="B177" s="9"/>
      <c r="C177" s="8" t="s">
        <v>287</v>
      </c>
      <c r="D177" s="8" t="s">
        <v>288</v>
      </c>
      <c r="E177" s="8" t="s">
        <v>288</v>
      </c>
      <c r="F177" s="8" t="s">
        <v>15</v>
      </c>
    </row>
    <row r="178" spans="1:6" ht="12.75" customHeight="1" thickBot="1">
      <c r="A178" s="10"/>
      <c r="B178" s="11"/>
      <c r="C178" s="12"/>
      <c r="D178" s="12"/>
      <c r="E178" s="12"/>
      <c r="F178" s="12"/>
    </row>
    <row r="179" spans="1:6" ht="12.75" customHeight="1">
      <c r="A179" s="39"/>
      <c r="B179" s="92"/>
      <c r="C179" s="42"/>
      <c r="D179" s="42"/>
      <c r="E179" s="163"/>
      <c r="F179" s="41"/>
    </row>
    <row r="180" spans="1:6" ht="26.25" thickBot="1">
      <c r="A180" s="43">
        <v>754</v>
      </c>
      <c r="B180" s="90" t="s">
        <v>155</v>
      </c>
      <c r="C180" s="45">
        <f>SUM(C182,C187)</f>
        <v>499481</v>
      </c>
      <c r="D180" s="45">
        <f>SUM(D182,D187)</f>
        <v>499481</v>
      </c>
      <c r="E180" s="164">
        <f>SUM(E182,E187)</f>
        <v>109091.16</v>
      </c>
      <c r="F180" s="20">
        <f>(E180/D180)*100</f>
        <v>21.84090285716574</v>
      </c>
    </row>
    <row r="181" spans="1:6" ht="12.75" customHeight="1" thickTop="1">
      <c r="A181" s="14"/>
      <c r="B181" s="14"/>
      <c r="C181" s="93" t="s">
        <v>16</v>
      </c>
      <c r="D181" s="93" t="s">
        <v>16</v>
      </c>
      <c r="E181" s="174" t="s">
        <v>16</v>
      </c>
      <c r="F181" s="30"/>
    </row>
    <row r="182" spans="1:6" ht="12.75">
      <c r="A182" s="47">
        <v>75414</v>
      </c>
      <c r="B182" s="48" t="s">
        <v>82</v>
      </c>
      <c r="C182" s="27">
        <f>SUM(C184:C186)</f>
        <v>5000</v>
      </c>
      <c r="D182" s="27">
        <f>SUM(D184:D186)</f>
        <v>5000</v>
      </c>
      <c r="E182" s="160">
        <f>SUM(E184:E186)</f>
        <v>312.7</v>
      </c>
      <c r="F182" s="28">
        <f>(E182/D182)*100</f>
        <v>6.254</v>
      </c>
    </row>
    <row r="183" spans="1:6" ht="12.75" customHeight="1">
      <c r="A183" s="14"/>
      <c r="B183" s="14"/>
      <c r="C183" s="55"/>
      <c r="D183" s="55"/>
      <c r="E183" s="166"/>
      <c r="F183" s="53"/>
    </row>
    <row r="184" spans="1:6" ht="25.5">
      <c r="A184" s="31"/>
      <c r="B184" s="52" t="s">
        <v>50</v>
      </c>
      <c r="C184" s="33">
        <v>1000</v>
      </c>
      <c r="D184" s="33">
        <v>1000</v>
      </c>
      <c r="E184" s="162">
        <v>312.7</v>
      </c>
      <c r="F184" s="156">
        <f>(E184/D184)*100</f>
        <v>31.269999999999996</v>
      </c>
    </row>
    <row r="185" spans="1:6" ht="25.5">
      <c r="A185" s="14"/>
      <c r="B185" s="70" t="s">
        <v>226</v>
      </c>
      <c r="C185" s="71">
        <v>4000</v>
      </c>
      <c r="D185" s="71">
        <v>4000</v>
      </c>
      <c r="E185" s="169">
        <v>0</v>
      </c>
      <c r="F185" s="156">
        <f>(E185/D185)*100</f>
        <v>0</v>
      </c>
    </row>
    <row r="186" spans="1:6" ht="12.75" customHeight="1">
      <c r="A186" s="14"/>
      <c r="B186" s="54"/>
      <c r="C186" s="55"/>
      <c r="D186" s="55"/>
      <c r="E186" s="166"/>
      <c r="F186" s="53"/>
    </row>
    <row r="187" spans="1:6" ht="12.75">
      <c r="A187" s="47">
        <v>75416</v>
      </c>
      <c r="B187" s="48" t="s">
        <v>83</v>
      </c>
      <c r="C187" s="27">
        <f>SUM(C189:C195)</f>
        <v>494481</v>
      </c>
      <c r="D187" s="27">
        <f>SUM(D189:D195)</f>
        <v>494481</v>
      </c>
      <c r="E187" s="160">
        <f>SUM(E189:E195)</f>
        <v>108778.46</v>
      </c>
      <c r="F187" s="28">
        <f>(E187/D187)*100</f>
        <v>21.998511570717582</v>
      </c>
    </row>
    <row r="188" spans="1:6" ht="12.75" customHeight="1">
      <c r="A188" s="39"/>
      <c r="B188" s="92"/>
      <c r="C188" s="42"/>
      <c r="D188" s="42"/>
      <c r="E188" s="163"/>
      <c r="F188" s="41"/>
    </row>
    <row r="189" spans="1:6" ht="12.75">
      <c r="A189" s="14"/>
      <c r="B189" s="94" t="s">
        <v>32</v>
      </c>
      <c r="C189" s="33">
        <v>328418</v>
      </c>
      <c r="D189" s="33">
        <v>328418</v>
      </c>
      <c r="E189" s="162">
        <v>85422.91</v>
      </c>
      <c r="F189" s="156">
        <f>(E189/D189)*100</f>
        <v>26.010422693031444</v>
      </c>
    </row>
    <row r="190" spans="1:6" ht="12.75">
      <c r="A190" s="14"/>
      <c r="B190" s="92"/>
      <c r="C190" s="42"/>
      <c r="D190" s="42"/>
      <c r="E190" s="163"/>
      <c r="F190" s="41"/>
    </row>
    <row r="191" spans="1:6" ht="12.75">
      <c r="A191" s="14"/>
      <c r="B191" s="31" t="s">
        <v>43</v>
      </c>
      <c r="C191" s="33">
        <v>126063</v>
      </c>
      <c r="D191" s="33">
        <v>126063</v>
      </c>
      <c r="E191" s="162">
        <v>23355.55</v>
      </c>
      <c r="F191" s="156">
        <f>(E191/D191)*100</f>
        <v>18.526887349975805</v>
      </c>
    </row>
    <row r="192" spans="1:6" ht="12.75">
      <c r="A192" s="14"/>
      <c r="B192" s="39"/>
      <c r="C192" s="42"/>
      <c r="D192" s="42"/>
      <c r="E192" s="163"/>
      <c r="F192" s="41"/>
    </row>
    <row r="193" spans="1:6" ht="12.75">
      <c r="A193" s="14"/>
      <c r="B193" s="52" t="s">
        <v>188</v>
      </c>
      <c r="C193" s="33">
        <v>30000</v>
      </c>
      <c r="D193" s="33">
        <v>30000</v>
      </c>
      <c r="E193" s="162">
        <v>0</v>
      </c>
      <c r="F193" s="156">
        <f>(E193/D193)*100</f>
        <v>0</v>
      </c>
    </row>
    <row r="194" spans="1:6" ht="12.75">
      <c r="A194" s="14"/>
      <c r="B194" s="56"/>
      <c r="C194" s="42"/>
      <c r="D194" s="42"/>
      <c r="E194" s="163"/>
      <c r="F194" s="53"/>
    </row>
    <row r="195" spans="1:6" ht="25.5">
      <c r="A195" s="31"/>
      <c r="B195" s="52" t="s">
        <v>263</v>
      </c>
      <c r="C195" s="33">
        <v>10000</v>
      </c>
      <c r="D195" s="33">
        <v>10000</v>
      </c>
      <c r="E195" s="162">
        <v>0</v>
      </c>
      <c r="F195" s="156">
        <f>(E195/D195)*100</f>
        <v>0</v>
      </c>
    </row>
    <row r="196" spans="2:6" ht="12.75" customHeight="1">
      <c r="B196" s="35"/>
      <c r="C196" s="37"/>
      <c r="D196" s="37"/>
      <c r="E196" s="167"/>
      <c r="F196" s="38"/>
    </row>
    <row r="197" spans="1:6" ht="12.75" customHeight="1">
      <c r="A197" s="39"/>
      <c r="B197" s="92"/>
      <c r="C197" s="42"/>
      <c r="D197" s="42"/>
      <c r="E197" s="163"/>
      <c r="F197" s="41"/>
    </row>
    <row r="198" spans="1:6" ht="13.5" thickBot="1">
      <c r="A198" s="43">
        <v>757</v>
      </c>
      <c r="B198" s="95" t="s">
        <v>84</v>
      </c>
      <c r="C198" s="45">
        <f>SUM(C200,C204)</f>
        <v>841082</v>
      </c>
      <c r="D198" s="45">
        <f>SUM(D200,D204)</f>
        <v>841082</v>
      </c>
      <c r="E198" s="164">
        <f>SUM(E200,E204)</f>
        <v>312955.65</v>
      </c>
      <c r="F198" s="20">
        <f>(E198/D198)*100</f>
        <v>37.20869665502294</v>
      </c>
    </row>
    <row r="199" spans="1:6" ht="12.75" customHeight="1" thickTop="1">
      <c r="A199" s="14"/>
      <c r="B199" s="58"/>
      <c r="C199" s="55"/>
      <c r="D199" s="55"/>
      <c r="E199" s="166"/>
      <c r="F199" s="30"/>
    </row>
    <row r="200" spans="1:6" ht="25.5">
      <c r="A200" s="47">
        <v>75702</v>
      </c>
      <c r="B200" s="96" t="s">
        <v>156</v>
      </c>
      <c r="C200" s="80">
        <f>SUM(C202)</f>
        <v>250000</v>
      </c>
      <c r="D200" s="80">
        <f>SUM(D202)</f>
        <v>250000</v>
      </c>
      <c r="E200" s="173">
        <f>SUM(E202)</f>
        <v>17419.65</v>
      </c>
      <c r="F200" s="28">
        <f>(E200/D200)*100</f>
        <v>6.967860000000001</v>
      </c>
    </row>
    <row r="201" spans="1:6" ht="12.75" customHeight="1">
      <c r="A201" s="14"/>
      <c r="B201" s="92"/>
      <c r="C201" s="55"/>
      <c r="D201" s="55"/>
      <c r="E201" s="166"/>
      <c r="F201" s="53"/>
    </row>
    <row r="202" spans="1:6" ht="25.5">
      <c r="A202" s="14"/>
      <c r="B202" s="97" t="s">
        <v>146</v>
      </c>
      <c r="C202" s="33">
        <v>250000</v>
      </c>
      <c r="D202" s="33">
        <v>250000</v>
      </c>
      <c r="E202" s="162">
        <v>17419.65</v>
      </c>
      <c r="F202" s="156">
        <f>(E202/D202)*100</f>
        <v>6.967860000000001</v>
      </c>
    </row>
    <row r="203" spans="1:6" ht="12.75" customHeight="1">
      <c r="A203" s="14"/>
      <c r="B203" s="98"/>
      <c r="C203" s="55"/>
      <c r="D203" s="55"/>
      <c r="E203" s="166"/>
      <c r="F203" s="53"/>
    </row>
    <row r="204" spans="1:6" ht="38.25">
      <c r="A204" s="47">
        <v>75704</v>
      </c>
      <c r="B204" s="96" t="s">
        <v>157</v>
      </c>
      <c r="C204" s="80">
        <f>SUM(C206:C206)</f>
        <v>591082</v>
      </c>
      <c r="D204" s="80">
        <f>SUM(D206:D206)</f>
        <v>591082</v>
      </c>
      <c r="E204" s="173">
        <f>SUM(E206:E206)</f>
        <v>295536</v>
      </c>
      <c r="F204" s="28">
        <f>(E204/D204)*100</f>
        <v>49.999154093679046</v>
      </c>
    </row>
    <row r="205" spans="1:6" ht="12.75" customHeight="1">
      <c r="A205" s="14"/>
      <c r="B205" s="98"/>
      <c r="C205" s="55"/>
      <c r="D205" s="55"/>
      <c r="E205" s="166"/>
      <c r="F205" s="53"/>
    </row>
    <row r="206" spans="1:6" ht="12.75">
      <c r="A206" s="31"/>
      <c r="B206" s="97" t="s">
        <v>52</v>
      </c>
      <c r="C206" s="33">
        <v>591082</v>
      </c>
      <c r="D206" s="33">
        <v>591082</v>
      </c>
      <c r="E206" s="162">
        <v>295536</v>
      </c>
      <c r="F206" s="156">
        <f>(E206/D206)*100</f>
        <v>49.999154093679046</v>
      </c>
    </row>
    <row r="207" spans="1:6" ht="12.75">
      <c r="A207" s="35"/>
      <c r="B207" s="99"/>
      <c r="C207" s="37"/>
      <c r="D207" s="37"/>
      <c r="E207" s="167"/>
      <c r="F207" s="38"/>
    </row>
    <row r="208" spans="1:6" ht="12.75" customHeight="1">
      <c r="A208" s="39"/>
      <c r="B208" s="92"/>
      <c r="C208" s="42"/>
      <c r="D208" s="42"/>
      <c r="E208" s="163"/>
      <c r="F208" s="41"/>
    </row>
    <row r="209" spans="1:6" ht="13.5" thickBot="1">
      <c r="A209" s="43">
        <v>758</v>
      </c>
      <c r="B209" s="95" t="s">
        <v>85</v>
      </c>
      <c r="C209" s="45">
        <f>SUM(C211)</f>
        <v>610800</v>
      </c>
      <c r="D209" s="45">
        <f>SUM(D211)</f>
        <v>370134</v>
      </c>
      <c r="E209" s="164">
        <f>SUM(E211)</f>
        <v>0</v>
      </c>
      <c r="F209" s="20">
        <f>(E209/D209)*100</f>
        <v>0</v>
      </c>
    </row>
    <row r="210" spans="1:6" ht="12.75" customHeight="1" thickTop="1">
      <c r="A210" s="14"/>
      <c r="B210" s="58"/>
      <c r="C210" s="55"/>
      <c r="D210" s="55"/>
      <c r="E210" s="166"/>
      <c r="F210" s="30"/>
    </row>
    <row r="211" spans="1:6" ht="12.75">
      <c r="A211" s="47">
        <v>75818</v>
      </c>
      <c r="B211" s="100" t="s">
        <v>125</v>
      </c>
      <c r="C211" s="27">
        <f>SUM(C213,C216)</f>
        <v>610800</v>
      </c>
      <c r="D211" s="27">
        <f>SUM(D213,D216)</f>
        <v>370134</v>
      </c>
      <c r="E211" s="160">
        <f>SUM(E213,E216)</f>
        <v>0</v>
      </c>
      <c r="F211" s="28">
        <f>(E211/D211)*100</f>
        <v>0</v>
      </c>
    </row>
    <row r="212" spans="1:6" ht="12.75" customHeight="1">
      <c r="A212" s="14"/>
      <c r="B212" s="58"/>
      <c r="C212" s="55"/>
      <c r="D212" s="55"/>
      <c r="E212" s="166"/>
      <c r="F212" s="53"/>
    </row>
    <row r="213" spans="1:6" ht="12.75">
      <c r="A213" s="14"/>
      <c r="B213" s="46" t="s">
        <v>4</v>
      </c>
      <c r="C213" s="101">
        <f>SUM(C214)</f>
        <v>300000</v>
      </c>
      <c r="D213" s="101">
        <f>SUM(D214)</f>
        <v>59334</v>
      </c>
      <c r="E213" s="175">
        <f>SUM(E214)</f>
        <v>0</v>
      </c>
      <c r="F213" s="30">
        <f>(E213/D213)*100</f>
        <v>0</v>
      </c>
    </row>
    <row r="214" spans="1:6" ht="12.75">
      <c r="A214" s="14"/>
      <c r="B214" s="31" t="s">
        <v>33</v>
      </c>
      <c r="C214" s="33">
        <f>400000-100000</f>
        <v>300000</v>
      </c>
      <c r="D214" s="33">
        <v>59334</v>
      </c>
      <c r="E214" s="162">
        <v>0</v>
      </c>
      <c r="F214" s="156">
        <f>(E214/D214)*100</f>
        <v>0</v>
      </c>
    </row>
    <row r="215" spans="1:6" ht="12.75">
      <c r="A215" s="14"/>
      <c r="B215" s="39"/>
      <c r="C215" s="42"/>
      <c r="D215" s="42"/>
      <c r="E215" s="163"/>
      <c r="F215" s="41"/>
    </row>
    <row r="216" spans="1:6" ht="12.75">
      <c r="A216" s="14"/>
      <c r="B216" s="103" t="s">
        <v>34</v>
      </c>
      <c r="C216" s="101">
        <f>SUM(C218)</f>
        <v>310800</v>
      </c>
      <c r="D216" s="101">
        <f>SUM(D218)</f>
        <v>310800</v>
      </c>
      <c r="E216" s="175">
        <f>SUM(E218)</f>
        <v>0</v>
      </c>
      <c r="F216" s="30">
        <f>(E216/D216)*100</f>
        <v>0</v>
      </c>
    </row>
    <row r="217" spans="1:6" ht="12.75">
      <c r="A217" s="14"/>
      <c r="B217" s="104" t="s">
        <v>5</v>
      </c>
      <c r="C217" s="101"/>
      <c r="D217" s="101"/>
      <c r="E217" s="175"/>
      <c r="F217" s="102"/>
    </row>
    <row r="218" spans="1:6" ht="12.75">
      <c r="A218" s="14"/>
      <c r="B218" s="105" t="s">
        <v>150</v>
      </c>
      <c r="C218" s="33">
        <f>SUM(C220:C222)</f>
        <v>310800</v>
      </c>
      <c r="D218" s="33">
        <f>SUM(D220:D222)</f>
        <v>310800</v>
      </c>
      <c r="E218" s="162">
        <v>0</v>
      </c>
      <c r="F218" s="156">
        <f>(E218/D218)*100</f>
        <v>0</v>
      </c>
    </row>
    <row r="219" spans="1:6" ht="12.75">
      <c r="A219" s="14"/>
      <c r="B219" s="106"/>
      <c r="C219" s="55"/>
      <c r="D219" s="55"/>
      <c r="E219" s="166"/>
      <c r="F219" s="53"/>
    </row>
    <row r="220" spans="1:6" ht="12.75">
      <c r="A220" s="14"/>
      <c r="B220" s="54" t="s">
        <v>151</v>
      </c>
      <c r="C220" s="55">
        <v>10800</v>
      </c>
      <c r="D220" s="55">
        <v>10800</v>
      </c>
      <c r="E220" s="166">
        <v>0</v>
      </c>
      <c r="F220" s="157">
        <f>(E220/D220)*100</f>
        <v>0</v>
      </c>
    </row>
    <row r="221" spans="1:6" ht="12.75">
      <c r="A221" s="14"/>
      <c r="B221" s="54"/>
      <c r="C221" s="55"/>
      <c r="D221" s="55"/>
      <c r="E221" s="166"/>
      <c r="F221" s="53"/>
    </row>
    <row r="222" spans="1:6" ht="12.75">
      <c r="A222" s="31"/>
      <c r="B222" s="52" t="s">
        <v>149</v>
      </c>
      <c r="C222" s="33">
        <v>300000</v>
      </c>
      <c r="D222" s="33">
        <v>300000</v>
      </c>
      <c r="E222" s="162">
        <v>0</v>
      </c>
      <c r="F222" s="156">
        <f>(E222/D222)*100</f>
        <v>0</v>
      </c>
    </row>
    <row r="223" spans="1:6" ht="13.5" thickBot="1">
      <c r="A223" s="35"/>
      <c r="B223" s="85"/>
      <c r="C223" s="37"/>
      <c r="D223" s="37"/>
      <c r="E223" s="167"/>
      <c r="F223" s="187"/>
    </row>
    <row r="224" spans="1:6" ht="12.75">
      <c r="A224" s="3"/>
      <c r="B224" s="4"/>
      <c r="C224" s="5"/>
      <c r="D224" s="5"/>
      <c r="E224" s="5"/>
      <c r="F224" s="5"/>
    </row>
    <row r="225" spans="1:6" ht="12.75">
      <c r="A225" s="6" t="s">
        <v>55</v>
      </c>
      <c r="B225" s="7" t="s">
        <v>0</v>
      </c>
      <c r="C225" s="8" t="s">
        <v>49</v>
      </c>
      <c r="D225" s="8" t="s">
        <v>49</v>
      </c>
      <c r="E225" s="8" t="s">
        <v>14</v>
      </c>
      <c r="F225" s="8" t="s">
        <v>54</v>
      </c>
    </row>
    <row r="226" spans="1:6" ht="12.75">
      <c r="A226" s="6" t="s">
        <v>57</v>
      </c>
      <c r="B226" s="9"/>
      <c r="C226" s="8" t="s">
        <v>287</v>
      </c>
      <c r="D226" s="8" t="s">
        <v>288</v>
      </c>
      <c r="E226" s="8" t="s">
        <v>288</v>
      </c>
      <c r="F226" s="8" t="s">
        <v>15</v>
      </c>
    </row>
    <row r="227" spans="1:6" ht="12.75" customHeight="1" thickBot="1">
      <c r="A227" s="10"/>
      <c r="B227" s="11"/>
      <c r="C227" s="12"/>
      <c r="D227" s="12"/>
      <c r="E227" s="12"/>
      <c r="F227" s="12"/>
    </row>
    <row r="228" spans="1:6" ht="12.75" customHeight="1">
      <c r="A228" s="39"/>
      <c r="B228" s="39"/>
      <c r="C228" s="42"/>
      <c r="D228" s="42"/>
      <c r="E228" s="163"/>
      <c r="F228" s="41"/>
    </row>
    <row r="229" spans="1:6" ht="13.5" thickBot="1">
      <c r="A229" s="43">
        <v>801</v>
      </c>
      <c r="B229" s="95" t="s">
        <v>86</v>
      </c>
      <c r="C229" s="45">
        <f>SUM(C231,C263,C290,C321,C326,C333,C338)</f>
        <v>30775936</v>
      </c>
      <c r="D229" s="45">
        <f>SUM(D231,D263,D290,D321,D326,D333,D338)</f>
        <v>31625279</v>
      </c>
      <c r="E229" s="164">
        <f>SUM(E231,E263,E290,E321,E326,E333,E338)</f>
        <v>12904332.5</v>
      </c>
      <c r="F229" s="20">
        <f>(E229/D229)*100</f>
        <v>40.803853461656416</v>
      </c>
    </row>
    <row r="230" spans="1:6" ht="12.75" customHeight="1" thickTop="1">
      <c r="A230" s="14"/>
      <c r="B230" s="58"/>
      <c r="C230" s="55"/>
      <c r="D230" s="55"/>
      <c r="E230" s="166"/>
      <c r="F230" s="30"/>
    </row>
    <row r="231" spans="1:6" ht="12.75">
      <c r="A231" s="47">
        <v>80101</v>
      </c>
      <c r="B231" s="100" t="s">
        <v>87</v>
      </c>
      <c r="C231" s="27">
        <f>SUM(C233,C237,C255)</f>
        <v>9959605</v>
      </c>
      <c r="D231" s="27">
        <f>SUM(D233,D237,D255)</f>
        <v>12369509</v>
      </c>
      <c r="E231" s="160">
        <f>SUM(E233,E237,E255)</f>
        <v>4669584.899999999</v>
      </c>
      <c r="F231" s="28">
        <f>(E231/D231)*100</f>
        <v>37.75077005886005</v>
      </c>
    </row>
    <row r="232" spans="1:6" ht="12.75" customHeight="1">
      <c r="A232" s="14"/>
      <c r="B232" s="58"/>
      <c r="C232" s="42"/>
      <c r="D232" s="42"/>
      <c r="E232" s="163"/>
      <c r="F232" s="41"/>
    </row>
    <row r="233" spans="1:6" ht="12.75">
      <c r="A233" s="14"/>
      <c r="B233" s="107" t="s">
        <v>140</v>
      </c>
      <c r="C233" s="101">
        <f>8333539+167720-114000-34500+203270+90000</f>
        <v>8646029</v>
      </c>
      <c r="D233" s="101">
        <v>8703171</v>
      </c>
      <c r="E233" s="175">
        <v>4411603.93</v>
      </c>
      <c r="F233" s="30">
        <f>(E233/D233)*100</f>
        <v>50.68961565847666</v>
      </c>
    </row>
    <row r="234" spans="1:6" ht="12.75">
      <c r="A234" s="14"/>
      <c r="B234" s="107" t="s">
        <v>5</v>
      </c>
      <c r="C234" s="101"/>
      <c r="D234" s="101"/>
      <c r="E234" s="175"/>
      <c r="F234" s="102"/>
    </row>
    <row r="235" spans="1:6" ht="12.75">
      <c r="A235" s="14"/>
      <c r="B235" s="94" t="s">
        <v>132</v>
      </c>
      <c r="C235" s="33">
        <f>7223561+123684+44036-34500+90000</f>
        <v>7446781</v>
      </c>
      <c r="D235" s="33">
        <v>7491931</v>
      </c>
      <c r="E235" s="162">
        <v>3735812.12</v>
      </c>
      <c r="F235" s="156">
        <f>(E235/D235)*100</f>
        <v>49.864475794024266</v>
      </c>
    </row>
    <row r="236" spans="1:6" ht="12.75" customHeight="1">
      <c r="A236" s="14"/>
      <c r="B236" s="58"/>
      <c r="C236" s="55"/>
      <c r="D236" s="55"/>
      <c r="E236" s="166"/>
      <c r="F236" s="53"/>
    </row>
    <row r="237" spans="1:6" ht="12.75">
      <c r="A237" s="14"/>
      <c r="B237" s="108" t="s">
        <v>141</v>
      </c>
      <c r="C237" s="101">
        <f>SUM(C239:C253)</f>
        <v>663576</v>
      </c>
      <c r="D237" s="101">
        <f>SUM(D239:D253)</f>
        <v>616338</v>
      </c>
      <c r="E237" s="175">
        <f>SUM(E239:E253)</f>
        <v>223692.37000000002</v>
      </c>
      <c r="F237" s="30">
        <f>(E237/D237)*100</f>
        <v>36.293781983262434</v>
      </c>
    </row>
    <row r="238" spans="1:6" ht="12.75">
      <c r="A238" s="14"/>
      <c r="B238" s="108" t="s">
        <v>5</v>
      </c>
      <c r="C238" s="55"/>
      <c r="D238" s="55"/>
      <c r="E238" s="166"/>
      <c r="F238" s="53"/>
    </row>
    <row r="239" spans="1:6" ht="12.75" customHeight="1">
      <c r="A239" s="14"/>
      <c r="B239" s="14" t="s">
        <v>90</v>
      </c>
      <c r="C239" s="55">
        <v>75000</v>
      </c>
      <c r="D239" s="55">
        <v>75000</v>
      </c>
      <c r="E239" s="166">
        <v>19329</v>
      </c>
      <c r="F239" s="156">
        <f aca="true" t="shared" si="1" ref="F239:F247">(E239/D239)*100</f>
        <v>25.772000000000002</v>
      </c>
    </row>
    <row r="240" spans="1:6" ht="12.75" customHeight="1">
      <c r="A240" s="14"/>
      <c r="B240" s="70" t="s">
        <v>91</v>
      </c>
      <c r="C240" s="71">
        <v>5000</v>
      </c>
      <c r="D240" s="71">
        <v>5000</v>
      </c>
      <c r="E240" s="169">
        <v>0</v>
      </c>
      <c r="F240" s="156">
        <f t="shared" si="1"/>
        <v>0</v>
      </c>
    </row>
    <row r="241" spans="1:6" ht="12.75" customHeight="1">
      <c r="A241" s="14"/>
      <c r="B241" s="70" t="s">
        <v>161</v>
      </c>
      <c r="C241" s="71">
        <v>1201</v>
      </c>
      <c r="D241" s="71">
        <v>1201</v>
      </c>
      <c r="E241" s="169">
        <v>0</v>
      </c>
      <c r="F241" s="156">
        <f t="shared" si="1"/>
        <v>0</v>
      </c>
    </row>
    <row r="242" spans="1:6" ht="25.5">
      <c r="A242" s="14"/>
      <c r="B242" s="70" t="s">
        <v>211</v>
      </c>
      <c r="C242" s="71">
        <f>20000+230181</f>
        <v>250181</v>
      </c>
      <c r="D242" s="71">
        <f>20000+230181</f>
        <v>250181</v>
      </c>
      <c r="E242" s="169">
        <v>143779.73</v>
      </c>
      <c r="F242" s="156">
        <f t="shared" si="1"/>
        <v>57.47028351473533</v>
      </c>
    </row>
    <row r="243" spans="1:6" ht="25.5">
      <c r="A243" s="14"/>
      <c r="B243" s="70" t="s">
        <v>295</v>
      </c>
      <c r="C243" s="71">
        <v>0</v>
      </c>
      <c r="D243" s="71">
        <v>1816</v>
      </c>
      <c r="E243" s="169">
        <v>71.64</v>
      </c>
      <c r="F243" s="156"/>
    </row>
    <row r="244" spans="1:6" ht="12.75" customHeight="1">
      <c r="A244" s="14"/>
      <c r="B244" s="70" t="s">
        <v>209</v>
      </c>
      <c r="C244" s="71">
        <f>100000-27318</f>
        <v>72682</v>
      </c>
      <c r="D244" s="71">
        <v>22840</v>
      </c>
      <c r="E244" s="169">
        <v>0</v>
      </c>
      <c r="F244" s="156">
        <f t="shared" si="1"/>
        <v>0</v>
      </c>
    </row>
    <row r="245" spans="1:6" ht="25.5">
      <c r="A245" s="14"/>
      <c r="B245" s="70" t="s">
        <v>200</v>
      </c>
      <c r="C245" s="71">
        <v>25000</v>
      </c>
      <c r="D245" s="71">
        <v>25000</v>
      </c>
      <c r="E245" s="169">
        <v>0</v>
      </c>
      <c r="F245" s="156">
        <f t="shared" si="1"/>
        <v>0</v>
      </c>
    </row>
    <row r="246" spans="1:6" ht="25.5">
      <c r="A246" s="14"/>
      <c r="B246" s="70" t="s">
        <v>215</v>
      </c>
      <c r="C246" s="33">
        <v>15000</v>
      </c>
      <c r="D246" s="33">
        <v>20088</v>
      </c>
      <c r="E246" s="162">
        <v>0</v>
      </c>
      <c r="F246" s="156">
        <f t="shared" si="1"/>
        <v>0</v>
      </c>
    </row>
    <row r="247" spans="1:6" ht="12.75">
      <c r="A247" s="14"/>
      <c r="B247" s="52" t="s">
        <v>221</v>
      </c>
      <c r="C247" s="33">
        <v>59000</v>
      </c>
      <c r="D247" s="33">
        <v>54700</v>
      </c>
      <c r="E247" s="162">
        <v>0</v>
      </c>
      <c r="F247" s="156">
        <f t="shared" si="1"/>
        <v>0</v>
      </c>
    </row>
    <row r="248" spans="1:6" ht="12.75">
      <c r="A248" s="14"/>
      <c r="B248" s="109" t="s">
        <v>227</v>
      </c>
      <c r="C248" s="42"/>
      <c r="D248" s="42"/>
      <c r="E248" s="163"/>
      <c r="F248" s="75"/>
    </row>
    <row r="249" spans="1:6" ht="25.5">
      <c r="A249" s="14"/>
      <c r="B249" s="88" t="s">
        <v>264</v>
      </c>
      <c r="C249" s="55">
        <v>80000</v>
      </c>
      <c r="D249" s="55">
        <v>80000</v>
      </c>
      <c r="E249" s="166">
        <v>0</v>
      </c>
      <c r="F249" s="157">
        <f>(E249/D249)*100</f>
        <v>0</v>
      </c>
    </row>
    <row r="250" spans="1:6" ht="38.25">
      <c r="A250" s="14"/>
      <c r="B250" s="84" t="s">
        <v>228</v>
      </c>
      <c r="C250" s="33">
        <v>31842</v>
      </c>
      <c r="D250" s="33">
        <v>31842</v>
      </c>
      <c r="E250" s="162">
        <v>31842</v>
      </c>
      <c r="F250" s="156">
        <f>(E250/D250)*100</f>
        <v>100</v>
      </c>
    </row>
    <row r="251" spans="1:6" ht="25.5">
      <c r="A251" s="14"/>
      <c r="B251" s="52" t="s">
        <v>265</v>
      </c>
      <c r="C251" s="33">
        <v>20000</v>
      </c>
      <c r="D251" s="33">
        <v>20000</v>
      </c>
      <c r="E251" s="162">
        <v>0</v>
      </c>
      <c r="F251" s="156">
        <f>(E251/D251)*100</f>
        <v>0</v>
      </c>
    </row>
    <row r="252" spans="1:6" ht="12.75">
      <c r="A252" s="14"/>
      <c r="B252" s="110" t="s">
        <v>207</v>
      </c>
      <c r="C252" s="55"/>
      <c r="D252" s="55"/>
      <c r="E252" s="171"/>
      <c r="F252" s="69"/>
    </row>
    <row r="253" spans="1:6" ht="25.5">
      <c r="A253" s="14"/>
      <c r="B253" s="113" t="s">
        <v>229</v>
      </c>
      <c r="C253" s="33">
        <v>28670</v>
      </c>
      <c r="D253" s="33">
        <v>28670</v>
      </c>
      <c r="E253" s="162">
        <v>28670</v>
      </c>
      <c r="F253" s="156">
        <f>(E253/D253)*100</f>
        <v>100</v>
      </c>
    </row>
    <row r="254" spans="1:6" ht="12.75">
      <c r="A254" s="14"/>
      <c r="B254" s="56"/>
      <c r="C254" s="42"/>
      <c r="D254" s="42"/>
      <c r="E254" s="163"/>
      <c r="F254" s="41"/>
    </row>
    <row r="255" spans="1:6" ht="12.75">
      <c r="A255" s="14"/>
      <c r="B255" s="88" t="s">
        <v>142</v>
      </c>
      <c r="C255" s="101">
        <f>SUM(C257:C261)</f>
        <v>650000</v>
      </c>
      <c r="D255" s="101">
        <f>SUM(D257:D261)</f>
        <v>3050000</v>
      </c>
      <c r="E255" s="175">
        <f>SUM(E257:E261)</f>
        <v>34288.6</v>
      </c>
      <c r="F255" s="30">
        <f>(E255/D255)*100</f>
        <v>1.1242163934426228</v>
      </c>
    </row>
    <row r="256" spans="1:6" ht="12.75">
      <c r="A256" s="14"/>
      <c r="B256" s="88" t="s">
        <v>5</v>
      </c>
      <c r="C256" s="55"/>
      <c r="D256" s="55"/>
      <c r="E256" s="166"/>
      <c r="F256" s="34"/>
    </row>
    <row r="257" spans="1:6" ht="25.5">
      <c r="A257" s="14"/>
      <c r="B257" s="70" t="s">
        <v>199</v>
      </c>
      <c r="C257" s="71">
        <f>711000-481000</f>
        <v>230000</v>
      </c>
      <c r="D257" s="71">
        <v>2565000</v>
      </c>
      <c r="E257" s="169">
        <v>0</v>
      </c>
      <c r="F257" s="156">
        <f>(E257/D257)*100</f>
        <v>0</v>
      </c>
    </row>
    <row r="258" spans="1:6" ht="12.75">
      <c r="A258" s="14"/>
      <c r="B258" s="114" t="s">
        <v>39</v>
      </c>
      <c r="C258" s="42"/>
      <c r="D258" s="42"/>
      <c r="E258" s="163"/>
      <c r="F258" s="75"/>
    </row>
    <row r="259" spans="1:6" ht="12.75">
      <c r="A259" s="14"/>
      <c r="B259" s="52" t="s">
        <v>205</v>
      </c>
      <c r="C259" s="33">
        <v>120000</v>
      </c>
      <c r="D259" s="33">
        <v>155000</v>
      </c>
      <c r="E259" s="162">
        <v>15988.6</v>
      </c>
      <c r="F259" s="156">
        <f>(E259/D259)*100</f>
        <v>10.315225806451613</v>
      </c>
    </row>
    <row r="260" spans="1:6" ht="12.75">
      <c r="A260" s="14"/>
      <c r="B260" s="70" t="s">
        <v>271</v>
      </c>
      <c r="C260" s="71">
        <v>300000</v>
      </c>
      <c r="D260" s="71">
        <v>300000</v>
      </c>
      <c r="E260" s="169">
        <v>18300</v>
      </c>
      <c r="F260" s="182">
        <f>(E260/D260)*100</f>
        <v>6.1</v>
      </c>
    </row>
    <row r="261" spans="1:6" ht="25.5">
      <c r="A261" s="14"/>
      <c r="B261" s="54" t="s">
        <v>324</v>
      </c>
      <c r="C261" s="55">
        <v>0</v>
      </c>
      <c r="D261" s="55">
        <v>30000</v>
      </c>
      <c r="E261" s="166">
        <v>0</v>
      </c>
      <c r="F261" s="182">
        <f>(E261/D261)*100</f>
        <v>0</v>
      </c>
    </row>
    <row r="262" spans="1:6" ht="12.75" customHeight="1">
      <c r="A262" s="14"/>
      <c r="B262" s="49"/>
      <c r="C262" s="42"/>
      <c r="D262" s="42"/>
      <c r="E262" s="163"/>
      <c r="F262" s="41"/>
    </row>
    <row r="263" spans="1:6" ht="12.75">
      <c r="A263" s="47">
        <v>80104</v>
      </c>
      <c r="B263" s="48" t="s">
        <v>88</v>
      </c>
      <c r="C263" s="27">
        <f>SUM(C265:C283)</f>
        <v>8708949</v>
      </c>
      <c r="D263" s="27">
        <f>SUM(D265:D283)</f>
        <v>8337809</v>
      </c>
      <c r="E263" s="160">
        <f>SUM(E265:E283)</f>
        <v>3480550.58</v>
      </c>
      <c r="F263" s="28">
        <f>(E263/D263)*100</f>
        <v>41.74418699205031</v>
      </c>
    </row>
    <row r="264" spans="1:6" ht="12.75" customHeight="1">
      <c r="A264" s="14"/>
      <c r="B264" s="58"/>
      <c r="C264" s="55"/>
      <c r="D264" s="55"/>
      <c r="E264" s="166"/>
      <c r="F264" s="53"/>
    </row>
    <row r="265" spans="1:6" ht="12.75">
      <c r="A265" s="14"/>
      <c r="B265" s="94" t="s">
        <v>28</v>
      </c>
      <c r="C265" s="33">
        <f>6480074-6000</f>
        <v>6474074</v>
      </c>
      <c r="D265" s="33">
        <v>6515274</v>
      </c>
      <c r="E265" s="162">
        <v>3249000</v>
      </c>
      <c r="F265" s="156">
        <f>(E265/D265)*100</f>
        <v>49.86743458525305</v>
      </c>
    </row>
    <row r="266" spans="1:6" ht="12.75">
      <c r="A266" s="14"/>
      <c r="B266" s="52" t="s">
        <v>147</v>
      </c>
      <c r="C266" s="33">
        <v>10000</v>
      </c>
      <c r="D266" s="33">
        <v>10000</v>
      </c>
      <c r="E266" s="162">
        <v>200</v>
      </c>
      <c r="F266" s="156">
        <f>(E266/D266)*100</f>
        <v>2</v>
      </c>
    </row>
    <row r="267" spans="1:6" ht="25.5">
      <c r="A267" s="14"/>
      <c r="B267" s="52" t="s">
        <v>266</v>
      </c>
      <c r="C267" s="33">
        <v>6000</v>
      </c>
      <c r="D267" s="33">
        <v>6000</v>
      </c>
      <c r="E267" s="162">
        <v>6000</v>
      </c>
      <c r="F267" s="156">
        <f>(E267/D267)*100</f>
        <v>100</v>
      </c>
    </row>
    <row r="268" spans="1:6" ht="25.5">
      <c r="A268" s="14"/>
      <c r="B268" s="52" t="s">
        <v>213</v>
      </c>
      <c r="C268" s="33">
        <v>30000</v>
      </c>
      <c r="D268" s="33">
        <v>0</v>
      </c>
      <c r="E268" s="162">
        <v>0</v>
      </c>
      <c r="F268" s="156">
        <v>0</v>
      </c>
    </row>
    <row r="269" spans="1:6" ht="25.5">
      <c r="A269" s="14"/>
      <c r="B269" s="70" t="s">
        <v>267</v>
      </c>
      <c r="C269" s="71">
        <f>1663000+115875</f>
        <v>1778875</v>
      </c>
      <c r="D269" s="71">
        <v>1307735</v>
      </c>
      <c r="E269" s="169">
        <v>206381.52</v>
      </c>
      <c r="F269" s="156">
        <f>(E269/D269)*100</f>
        <v>15.781601012437536</v>
      </c>
    </row>
    <row r="270" spans="1:6" ht="25.5">
      <c r="A270" s="14"/>
      <c r="B270" s="70" t="s">
        <v>201</v>
      </c>
      <c r="C270" s="71">
        <v>15000</v>
      </c>
      <c r="D270" s="71">
        <v>15000</v>
      </c>
      <c r="E270" s="169">
        <v>0</v>
      </c>
      <c r="F270" s="156">
        <f>(E270/D270)*100</f>
        <v>0</v>
      </c>
    </row>
    <row r="271" spans="1:6" ht="25.5">
      <c r="A271" s="14"/>
      <c r="B271" s="70" t="s">
        <v>210</v>
      </c>
      <c r="C271" s="71">
        <v>135000</v>
      </c>
      <c r="D271" s="71">
        <v>0</v>
      </c>
      <c r="E271" s="169">
        <v>0</v>
      </c>
      <c r="F271" s="156">
        <v>0</v>
      </c>
    </row>
    <row r="272" spans="1:6" ht="12.75" customHeight="1">
      <c r="A272" s="14"/>
      <c r="B272" s="52" t="s">
        <v>209</v>
      </c>
      <c r="C272" s="33">
        <v>40000</v>
      </c>
      <c r="D272" s="33">
        <v>38800</v>
      </c>
      <c r="E272" s="162">
        <v>0</v>
      </c>
      <c r="F272" s="156">
        <f>(E272/D272)*100</f>
        <v>0</v>
      </c>
    </row>
    <row r="273" spans="1:6" ht="12.75" customHeight="1">
      <c r="A273" s="14"/>
      <c r="B273" s="70" t="s">
        <v>216</v>
      </c>
      <c r="C273" s="71">
        <v>20000</v>
      </c>
      <c r="D273" s="71">
        <v>10000</v>
      </c>
      <c r="E273" s="169">
        <v>0</v>
      </c>
      <c r="F273" s="156">
        <f>(E273/D273)*100</f>
        <v>0</v>
      </c>
    </row>
    <row r="274" spans="1:6" ht="12.75" customHeight="1">
      <c r="A274" s="14"/>
      <c r="B274" s="70" t="s">
        <v>220</v>
      </c>
      <c r="C274" s="71">
        <v>38000</v>
      </c>
      <c r="D274" s="71">
        <v>38000</v>
      </c>
      <c r="E274" s="169">
        <v>0</v>
      </c>
      <c r="F274" s="156">
        <f>(E274/D274)*100</f>
        <v>0</v>
      </c>
    </row>
    <row r="275" spans="1:6" ht="14.25" customHeight="1">
      <c r="A275" s="14"/>
      <c r="B275" s="88" t="s">
        <v>297</v>
      </c>
      <c r="C275" s="55"/>
      <c r="D275" s="55"/>
      <c r="E275" s="166"/>
      <c r="F275" s="157"/>
    </row>
    <row r="276" spans="1:6" ht="12.75" customHeight="1">
      <c r="A276" s="14"/>
      <c r="B276" s="52" t="s">
        <v>325</v>
      </c>
      <c r="C276" s="33">
        <v>0</v>
      </c>
      <c r="D276" s="33">
        <v>100000</v>
      </c>
      <c r="E276" s="162">
        <v>0</v>
      </c>
      <c r="F276" s="156">
        <f>(E276/D276)*100</f>
        <v>0</v>
      </c>
    </row>
    <row r="277" spans="1:6" ht="14.25" customHeight="1">
      <c r="A277" s="14"/>
      <c r="B277" s="88" t="s">
        <v>218</v>
      </c>
      <c r="C277" s="55"/>
      <c r="D277" s="55"/>
      <c r="E277" s="171"/>
      <c r="F277" s="69"/>
    </row>
    <row r="278" spans="1:6" ht="12.75" customHeight="1">
      <c r="A278" s="14"/>
      <c r="B278" s="52" t="s">
        <v>223</v>
      </c>
      <c r="C278" s="33">
        <v>69000</v>
      </c>
      <c r="D278" s="33">
        <v>69000</v>
      </c>
      <c r="E278" s="162">
        <v>0</v>
      </c>
      <c r="F278" s="156">
        <f>(E278/D278)*100</f>
        <v>0</v>
      </c>
    </row>
    <row r="279" spans="1:6" ht="14.25" customHeight="1">
      <c r="A279" s="14"/>
      <c r="B279" s="88" t="s">
        <v>219</v>
      </c>
      <c r="C279" s="55"/>
      <c r="D279" s="55"/>
      <c r="E279" s="171"/>
      <c r="F279" s="69"/>
    </row>
    <row r="280" spans="1:6" ht="12.75" customHeight="1">
      <c r="A280" s="14"/>
      <c r="B280" s="52" t="s">
        <v>268</v>
      </c>
      <c r="C280" s="33">
        <v>55000</v>
      </c>
      <c r="D280" s="33">
        <v>55000</v>
      </c>
      <c r="E280" s="162">
        <v>0</v>
      </c>
      <c r="F280" s="156">
        <f>(E280/D280)*100</f>
        <v>0</v>
      </c>
    </row>
    <row r="281" spans="1:6" ht="25.5">
      <c r="A281" s="14"/>
      <c r="B281" s="70" t="s">
        <v>296</v>
      </c>
      <c r="C281" s="71">
        <v>0</v>
      </c>
      <c r="D281" s="71">
        <v>135000</v>
      </c>
      <c r="E281" s="169">
        <v>0</v>
      </c>
      <c r="F281" s="156">
        <f>(E281/D281)*100</f>
        <v>0</v>
      </c>
    </row>
    <row r="282" spans="1:6" ht="12.75">
      <c r="A282" s="14"/>
      <c r="B282" s="103" t="s">
        <v>35</v>
      </c>
      <c r="C282" s="55"/>
      <c r="D282" s="55"/>
      <c r="E282" s="171"/>
      <c r="F282" s="53"/>
    </row>
    <row r="283" spans="1:6" ht="12.75" customHeight="1">
      <c r="A283" s="31"/>
      <c r="B283" s="52" t="s">
        <v>158</v>
      </c>
      <c r="C283" s="33">
        <v>38000</v>
      </c>
      <c r="D283" s="33">
        <v>38000</v>
      </c>
      <c r="E283" s="162">
        <v>18969.06</v>
      </c>
      <c r="F283" s="156">
        <f>(E283/D283)*100</f>
        <v>49.918578947368424</v>
      </c>
    </row>
    <row r="284" spans="1:6" ht="12.75" customHeight="1" thickBot="1">
      <c r="A284" s="35"/>
      <c r="B284" s="85"/>
      <c r="C284" s="37"/>
      <c r="D284" s="37"/>
      <c r="E284" s="167"/>
      <c r="F284" s="187"/>
    </row>
    <row r="285" spans="1:6" ht="12.75" customHeight="1">
      <c r="A285" s="3"/>
      <c r="B285" s="4"/>
      <c r="C285" s="5"/>
      <c r="D285" s="5"/>
      <c r="E285" s="5"/>
      <c r="F285" s="5"/>
    </row>
    <row r="286" spans="1:6" ht="12.75" customHeight="1">
      <c r="A286" s="6" t="s">
        <v>55</v>
      </c>
      <c r="B286" s="7" t="s">
        <v>0</v>
      </c>
      <c r="C286" s="8" t="s">
        <v>49</v>
      </c>
      <c r="D286" s="8" t="s">
        <v>49</v>
      </c>
      <c r="E286" s="8" t="s">
        <v>14</v>
      </c>
      <c r="F286" s="8" t="s">
        <v>54</v>
      </c>
    </row>
    <row r="287" spans="1:6" ht="12.75" customHeight="1">
      <c r="A287" s="6" t="s">
        <v>57</v>
      </c>
      <c r="B287" s="9"/>
      <c r="C287" s="8" t="s">
        <v>287</v>
      </c>
      <c r="D287" s="8" t="s">
        <v>288</v>
      </c>
      <c r="E287" s="8" t="s">
        <v>288</v>
      </c>
      <c r="F287" s="8" t="s">
        <v>15</v>
      </c>
    </row>
    <row r="288" spans="1:6" ht="12.75" customHeight="1" thickBot="1">
      <c r="A288" s="10"/>
      <c r="B288" s="11"/>
      <c r="C288" s="12"/>
      <c r="D288" s="12"/>
      <c r="E288" s="12"/>
      <c r="F288" s="12"/>
    </row>
    <row r="289" spans="1:6" ht="12.75" customHeight="1">
      <c r="A289" s="39"/>
      <c r="B289" s="56"/>
      <c r="C289" s="42"/>
      <c r="D289" s="42"/>
      <c r="E289" s="163"/>
      <c r="F289" s="53"/>
    </row>
    <row r="290" spans="1:6" ht="12.75">
      <c r="A290" s="47">
        <v>80110</v>
      </c>
      <c r="B290" s="48" t="s">
        <v>89</v>
      </c>
      <c r="C290" s="27">
        <f>SUM(C292,C296,C313)</f>
        <v>11159208</v>
      </c>
      <c r="D290" s="27">
        <f>SUM(D292,D296,D313)</f>
        <v>9924342</v>
      </c>
      <c r="E290" s="160">
        <f>SUM(E292,E296,E313)</f>
        <v>4233328.15</v>
      </c>
      <c r="F290" s="28">
        <f>(E290/D290)*100</f>
        <v>42.656008327806525</v>
      </c>
    </row>
    <row r="291" spans="1:6" ht="12.75" customHeight="1">
      <c r="A291" s="14"/>
      <c r="B291" s="14"/>
      <c r="C291" s="42"/>
      <c r="D291" s="42"/>
      <c r="E291" s="163"/>
      <c r="F291" s="41"/>
    </row>
    <row r="292" spans="1:6" ht="12.75">
      <c r="A292" s="14"/>
      <c r="B292" s="115" t="s">
        <v>143</v>
      </c>
      <c r="C292" s="101">
        <f>7580037+99242-184000-54500</f>
        <v>7440779</v>
      </c>
      <c r="D292" s="101">
        <v>7473929</v>
      </c>
      <c r="E292" s="175">
        <v>3673218.02</v>
      </c>
      <c r="F292" s="30">
        <f>(E292/D292)*100</f>
        <v>49.14708207691029</v>
      </c>
    </row>
    <row r="293" spans="1:6" ht="12.75">
      <c r="A293" s="14"/>
      <c r="B293" s="116" t="s">
        <v>5</v>
      </c>
      <c r="C293" s="55"/>
      <c r="D293" s="55"/>
      <c r="E293" s="166"/>
      <c r="F293" s="53"/>
    </row>
    <row r="294" spans="1:6" ht="12.75">
      <c r="A294" s="14"/>
      <c r="B294" s="31" t="s">
        <v>133</v>
      </c>
      <c r="C294" s="33">
        <f>6469543+72207+27035-54500</f>
        <v>6514285</v>
      </c>
      <c r="D294" s="33">
        <v>6509535</v>
      </c>
      <c r="E294" s="162">
        <v>3126108.95</v>
      </c>
      <c r="F294" s="156">
        <f>(E294/D294)*100</f>
        <v>48.02353701147625</v>
      </c>
    </row>
    <row r="295" spans="1:6" ht="12.75" customHeight="1">
      <c r="A295" s="14"/>
      <c r="B295" s="14"/>
      <c r="C295" s="55"/>
      <c r="D295" s="55"/>
      <c r="E295" s="171"/>
      <c r="F295" s="53"/>
    </row>
    <row r="296" spans="1:6" ht="12.75">
      <c r="A296" s="14"/>
      <c r="B296" s="116" t="s">
        <v>144</v>
      </c>
      <c r="C296" s="101">
        <f>SUM(C298:C311)</f>
        <v>459429</v>
      </c>
      <c r="D296" s="101">
        <f>SUM(D298:D311)</f>
        <v>357613</v>
      </c>
      <c r="E296" s="161">
        <f>SUM(E298:E311)</f>
        <v>108967.96</v>
      </c>
      <c r="F296" s="30">
        <f>(E296/D296)*100</f>
        <v>30.47091688501257</v>
      </c>
    </row>
    <row r="297" spans="1:6" ht="12.75">
      <c r="A297" s="14"/>
      <c r="B297" s="116" t="s">
        <v>5</v>
      </c>
      <c r="C297" s="55"/>
      <c r="D297" s="55"/>
      <c r="E297" s="171"/>
      <c r="F297" s="53"/>
    </row>
    <row r="298" spans="1:6" ht="12.75">
      <c r="A298" s="14"/>
      <c r="B298" s="31" t="s">
        <v>92</v>
      </c>
      <c r="C298" s="33">
        <v>40000</v>
      </c>
      <c r="D298" s="33">
        <v>40000</v>
      </c>
      <c r="E298" s="162">
        <v>11155</v>
      </c>
      <c r="F298" s="156">
        <f aca="true" t="shared" si="2" ref="F298:F311">(E298/D298)*100</f>
        <v>27.8875</v>
      </c>
    </row>
    <row r="299" spans="1:6" ht="25.5">
      <c r="A299" s="14"/>
      <c r="B299" s="52" t="s">
        <v>184</v>
      </c>
      <c r="C299" s="33">
        <f>100000+126518</f>
        <v>226518</v>
      </c>
      <c r="D299" s="33">
        <v>126518</v>
      </c>
      <c r="E299" s="162">
        <v>97718</v>
      </c>
      <c r="F299" s="156">
        <f t="shared" si="2"/>
        <v>77.23644066456947</v>
      </c>
    </row>
    <row r="300" spans="1:6" ht="25.5">
      <c r="A300" s="14"/>
      <c r="B300" s="70" t="s">
        <v>295</v>
      </c>
      <c r="C300" s="33">
        <v>0</v>
      </c>
      <c r="D300" s="33">
        <v>2407</v>
      </c>
      <c r="E300" s="162">
        <v>94.96</v>
      </c>
      <c r="F300" s="156">
        <f>(E300/D300)*100</f>
        <v>3.945159950145409</v>
      </c>
    </row>
    <row r="301" spans="1:6" ht="12.75">
      <c r="A301" s="14"/>
      <c r="B301" s="70" t="s">
        <v>212</v>
      </c>
      <c r="C301" s="71">
        <v>80000</v>
      </c>
      <c r="D301" s="71">
        <v>75777</v>
      </c>
      <c r="E301" s="169">
        <v>0</v>
      </c>
      <c r="F301" s="156">
        <f t="shared" si="2"/>
        <v>0</v>
      </c>
    </row>
    <row r="302" spans="1:6" ht="25.5">
      <c r="A302" s="14"/>
      <c r="B302" s="70" t="s">
        <v>202</v>
      </c>
      <c r="C302" s="71">
        <v>45000</v>
      </c>
      <c r="D302" s="71">
        <v>45000</v>
      </c>
      <c r="E302" s="169">
        <v>0</v>
      </c>
      <c r="F302" s="156">
        <f t="shared" si="2"/>
        <v>0</v>
      </c>
    </row>
    <row r="303" spans="1:6" ht="25.5">
      <c r="A303" s="14"/>
      <c r="B303" s="70" t="s">
        <v>152</v>
      </c>
      <c r="C303" s="71">
        <v>5000</v>
      </c>
      <c r="D303" s="71">
        <v>5000</v>
      </c>
      <c r="E303" s="169">
        <v>0</v>
      </c>
      <c r="F303" s="156">
        <f t="shared" si="2"/>
        <v>0</v>
      </c>
    </row>
    <row r="304" spans="1:6" ht="12.75">
      <c r="A304" s="14"/>
      <c r="B304" s="70" t="s">
        <v>161</v>
      </c>
      <c r="C304" s="71">
        <v>721</v>
      </c>
      <c r="D304" s="71">
        <v>721</v>
      </c>
      <c r="E304" s="169">
        <v>0</v>
      </c>
      <c r="F304" s="156">
        <f t="shared" si="2"/>
        <v>0</v>
      </c>
    </row>
    <row r="305" spans="1:6" ht="12.75">
      <c r="A305" s="14"/>
      <c r="B305" s="70" t="s">
        <v>214</v>
      </c>
      <c r="C305" s="71">
        <v>22000</v>
      </c>
      <c r="D305" s="71">
        <v>22000</v>
      </c>
      <c r="E305" s="169">
        <v>0</v>
      </c>
      <c r="F305" s="156">
        <f t="shared" si="2"/>
        <v>0</v>
      </c>
    </row>
    <row r="306" spans="1:6" ht="25.5">
      <c r="A306" s="14"/>
      <c r="B306" s="70" t="s">
        <v>215</v>
      </c>
      <c r="C306" s="71">
        <v>15000</v>
      </c>
      <c r="D306" s="71">
        <v>15000</v>
      </c>
      <c r="E306" s="169">
        <v>0</v>
      </c>
      <c r="F306" s="156">
        <f t="shared" si="2"/>
        <v>0</v>
      </c>
    </row>
    <row r="307" spans="1:6" ht="12.75">
      <c r="A307" s="14"/>
      <c r="B307" s="117" t="s">
        <v>322</v>
      </c>
      <c r="C307" s="71">
        <v>3820</v>
      </c>
      <c r="D307" s="71">
        <v>3820</v>
      </c>
      <c r="E307" s="169">
        <v>0</v>
      </c>
      <c r="F307" s="156">
        <f t="shared" si="2"/>
        <v>0</v>
      </c>
    </row>
    <row r="308" spans="1:6" ht="12.75">
      <c r="A308" s="14"/>
      <c r="B308" s="83" t="s">
        <v>321</v>
      </c>
      <c r="C308" s="33">
        <v>2517</v>
      </c>
      <c r="D308" s="33">
        <v>2517</v>
      </c>
      <c r="E308" s="162">
        <v>0</v>
      </c>
      <c r="F308" s="156">
        <f t="shared" si="2"/>
        <v>0</v>
      </c>
    </row>
    <row r="309" spans="1:6" ht="12.75" customHeight="1">
      <c r="A309" s="14"/>
      <c r="B309" s="83" t="s">
        <v>330</v>
      </c>
      <c r="C309" s="33">
        <v>3480</v>
      </c>
      <c r="D309" s="33">
        <v>3480</v>
      </c>
      <c r="E309" s="162">
        <v>0</v>
      </c>
      <c r="F309" s="156">
        <f t="shared" si="2"/>
        <v>0</v>
      </c>
    </row>
    <row r="310" spans="1:6" ht="12.75">
      <c r="A310" s="14"/>
      <c r="B310" s="117" t="s">
        <v>331</v>
      </c>
      <c r="C310" s="71">
        <v>373</v>
      </c>
      <c r="D310" s="71">
        <v>373</v>
      </c>
      <c r="E310" s="169">
        <v>0</v>
      </c>
      <c r="F310" s="156">
        <f t="shared" si="2"/>
        <v>0</v>
      </c>
    </row>
    <row r="311" spans="1:6" ht="13.5" customHeight="1">
      <c r="A311" s="14"/>
      <c r="B311" s="70" t="s">
        <v>269</v>
      </c>
      <c r="C311" s="71">
        <v>15000</v>
      </c>
      <c r="D311" s="71">
        <v>15000</v>
      </c>
      <c r="E311" s="169">
        <v>0</v>
      </c>
      <c r="F311" s="156">
        <f t="shared" si="2"/>
        <v>0</v>
      </c>
    </row>
    <row r="312" spans="1:6" ht="12.75">
      <c r="A312" s="14"/>
      <c r="B312" s="56"/>
      <c r="C312" s="42"/>
      <c r="D312" s="42"/>
      <c r="E312" s="170"/>
      <c r="F312" s="41"/>
    </row>
    <row r="313" spans="1:6" ht="12.75">
      <c r="A313" s="14"/>
      <c r="B313" s="88" t="s">
        <v>145</v>
      </c>
      <c r="C313" s="101">
        <f>SUM(C315:C319)</f>
        <v>3259000</v>
      </c>
      <c r="D313" s="101">
        <f>SUM(D315:D319)</f>
        <v>2092800</v>
      </c>
      <c r="E313" s="161">
        <f>SUM(E315:E319)</f>
        <v>451142.17</v>
      </c>
      <c r="F313" s="30">
        <f>(E313/D313)*100</f>
        <v>21.55686974388379</v>
      </c>
    </row>
    <row r="314" spans="1:6" ht="12.75">
      <c r="A314" s="14"/>
      <c r="B314" s="88" t="s">
        <v>5</v>
      </c>
      <c r="C314" s="55"/>
      <c r="D314" s="55"/>
      <c r="E314" s="171"/>
      <c r="F314" s="53"/>
    </row>
    <row r="315" spans="1:6" ht="25.5">
      <c r="A315" s="14"/>
      <c r="B315" s="52" t="s">
        <v>270</v>
      </c>
      <c r="C315" s="33">
        <f>1625000+1000000</f>
        <v>2625000</v>
      </c>
      <c r="D315" s="33">
        <v>989800</v>
      </c>
      <c r="E315" s="162">
        <v>799.99</v>
      </c>
      <c r="F315" s="156">
        <f>(E315/D315)*100</f>
        <v>0.08082339866639725</v>
      </c>
    </row>
    <row r="316" spans="1:6" ht="38.25">
      <c r="A316" s="14"/>
      <c r="B316" s="70" t="s">
        <v>298</v>
      </c>
      <c r="C316" s="71">
        <v>200000</v>
      </c>
      <c r="D316" s="71">
        <v>500000</v>
      </c>
      <c r="E316" s="169">
        <v>18300</v>
      </c>
      <c r="F316" s="156">
        <f>(E316/D316)*100</f>
        <v>3.66</v>
      </c>
    </row>
    <row r="317" spans="1:6" ht="25.5">
      <c r="A317" s="14"/>
      <c r="B317" s="70" t="s">
        <v>230</v>
      </c>
      <c r="C317" s="71">
        <v>434000</v>
      </c>
      <c r="D317" s="71">
        <v>434000</v>
      </c>
      <c r="E317" s="169">
        <v>432042.18</v>
      </c>
      <c r="F317" s="156">
        <f>(E317/D317)*100</f>
        <v>99.54888940092165</v>
      </c>
    </row>
    <row r="318" spans="1:6" ht="25.5">
      <c r="A318" s="14"/>
      <c r="B318" s="70" t="s">
        <v>299</v>
      </c>
      <c r="C318" s="71">
        <v>0</v>
      </c>
      <c r="D318" s="71">
        <v>156850</v>
      </c>
      <c r="E318" s="169">
        <v>0</v>
      </c>
      <c r="F318" s="182">
        <f>(E318/D318)*100</f>
        <v>0</v>
      </c>
    </row>
    <row r="319" spans="1:6" ht="25.5">
      <c r="A319" s="14"/>
      <c r="B319" s="70" t="s">
        <v>300</v>
      </c>
      <c r="C319" s="71">
        <v>0</v>
      </c>
      <c r="D319" s="71">
        <v>12150</v>
      </c>
      <c r="E319" s="169">
        <v>0</v>
      </c>
      <c r="F319" s="182">
        <f>(E319/D319)*100</f>
        <v>0</v>
      </c>
    </row>
    <row r="320" spans="1:6" ht="12.75">
      <c r="A320" s="14"/>
      <c r="B320" s="54"/>
      <c r="C320" s="55"/>
      <c r="D320" s="55"/>
      <c r="E320" s="166"/>
      <c r="F320" s="69"/>
    </row>
    <row r="321" spans="1:6" s="35" customFormat="1" ht="12.75">
      <c r="A321" s="47">
        <v>80113</v>
      </c>
      <c r="B321" s="83" t="s">
        <v>162</v>
      </c>
      <c r="C321" s="80">
        <f>SUM(C323)</f>
        <v>38270</v>
      </c>
      <c r="D321" s="80">
        <f>SUM(D323)</f>
        <v>38270</v>
      </c>
      <c r="E321" s="173">
        <f>SUM(E323)</f>
        <v>13057.4</v>
      </c>
      <c r="F321" s="28">
        <f>(E321/D321)*100</f>
        <v>34.11915338385158</v>
      </c>
    </row>
    <row r="322" spans="1:6" ht="12.75">
      <c r="A322" s="14"/>
      <c r="B322" s="54"/>
      <c r="C322" s="55"/>
      <c r="D322" s="55"/>
      <c r="E322" s="166"/>
      <c r="F322" s="69"/>
    </row>
    <row r="323" spans="1:6" ht="24.75" customHeight="1">
      <c r="A323" s="14"/>
      <c r="B323" s="54" t="s">
        <v>232</v>
      </c>
      <c r="C323" s="55">
        <f>38000+270</f>
        <v>38270</v>
      </c>
      <c r="D323" s="55">
        <f>38000+270</f>
        <v>38270</v>
      </c>
      <c r="E323" s="166">
        <v>13057.4</v>
      </c>
      <c r="F323" s="157">
        <f>(E323/D323)*100</f>
        <v>34.11915338385158</v>
      </c>
    </row>
    <row r="324" spans="1:6" ht="12.75">
      <c r="A324" s="14"/>
      <c r="B324" s="52" t="s">
        <v>231</v>
      </c>
      <c r="C324" s="33">
        <v>2170</v>
      </c>
      <c r="D324" s="33">
        <v>2170</v>
      </c>
      <c r="E324" s="162">
        <v>1503.4</v>
      </c>
      <c r="F324" s="156">
        <f>(E324/D324)*100</f>
        <v>69.2811059907834</v>
      </c>
    </row>
    <row r="325" spans="1:6" ht="12.75" customHeight="1">
      <c r="A325" s="14"/>
      <c r="B325" s="14"/>
      <c r="C325" s="55"/>
      <c r="D325" s="55"/>
      <c r="E325" s="166"/>
      <c r="F325" s="53"/>
    </row>
    <row r="326" spans="1:6" ht="12.75">
      <c r="A326" s="47">
        <v>80114</v>
      </c>
      <c r="B326" s="66" t="s">
        <v>93</v>
      </c>
      <c r="C326" s="27">
        <f>SUM(C328)</f>
        <v>524478</v>
      </c>
      <c r="D326" s="27">
        <f>SUM(D328)</f>
        <v>524478</v>
      </c>
      <c r="E326" s="160">
        <f>SUM(E328)</f>
        <v>241743.16</v>
      </c>
      <c r="F326" s="28">
        <f>(E326/D326)*100</f>
        <v>46.0921449517425</v>
      </c>
    </row>
    <row r="327" spans="1:6" ht="12.75" customHeight="1">
      <c r="A327" s="14"/>
      <c r="B327" s="14"/>
      <c r="C327" s="55"/>
      <c r="D327" s="55"/>
      <c r="E327" s="166"/>
      <c r="F327" s="53"/>
    </row>
    <row r="328" spans="1:6" ht="12.75">
      <c r="A328" s="14"/>
      <c r="B328" s="14" t="s">
        <v>208</v>
      </c>
      <c r="C328" s="55">
        <f>SUM(C329:C331)</f>
        <v>524478</v>
      </c>
      <c r="D328" s="55">
        <f>SUM(D329:D331)</f>
        <v>524478</v>
      </c>
      <c r="E328" s="166">
        <f>SUM(E330:E331)</f>
        <v>241743.16</v>
      </c>
      <c r="F328" s="157">
        <f>(E328/D328)*100</f>
        <v>46.0921449517425</v>
      </c>
    </row>
    <row r="329" spans="1:6" ht="12.75">
      <c r="A329" s="14"/>
      <c r="B329" s="14" t="s">
        <v>5</v>
      </c>
      <c r="C329" s="55"/>
      <c r="D329" s="55"/>
      <c r="E329" s="166"/>
      <c r="F329" s="53"/>
    </row>
    <row r="330" spans="1:6" ht="12.75">
      <c r="A330" s="14"/>
      <c r="B330" s="54" t="s">
        <v>131</v>
      </c>
      <c r="C330" s="55">
        <f>308328+176160+28106</f>
        <v>512594</v>
      </c>
      <c r="D330" s="55">
        <v>499489</v>
      </c>
      <c r="E330" s="166">
        <v>227271.16</v>
      </c>
      <c r="F330" s="157">
        <f>(E330/D330)*100</f>
        <v>45.50073374989239</v>
      </c>
    </row>
    <row r="331" spans="1:6" ht="12.75">
      <c r="A331" s="14"/>
      <c r="B331" s="31" t="s">
        <v>31</v>
      </c>
      <c r="C331" s="33">
        <v>11884</v>
      </c>
      <c r="D331" s="33">
        <v>24989</v>
      </c>
      <c r="E331" s="162">
        <v>14472</v>
      </c>
      <c r="F331" s="156">
        <f>(E331/D331)*100</f>
        <v>57.913481932050104</v>
      </c>
    </row>
    <row r="332" spans="1:6" ht="12.75" customHeight="1">
      <c r="A332" s="14"/>
      <c r="B332" s="14"/>
      <c r="C332" s="55"/>
      <c r="D332" s="55"/>
      <c r="E332" s="166"/>
      <c r="F332" s="53"/>
    </row>
    <row r="333" spans="1:6" ht="12.75">
      <c r="A333" s="47">
        <v>80146</v>
      </c>
      <c r="B333" s="91" t="s">
        <v>94</v>
      </c>
      <c r="C333" s="27">
        <f>SUM(C335,C336)</f>
        <v>129650</v>
      </c>
      <c r="D333" s="27">
        <f>SUM(D335,D336)</f>
        <v>129650</v>
      </c>
      <c r="E333" s="160">
        <f>SUM(E335,E336)</f>
        <v>62006.73</v>
      </c>
      <c r="F333" s="28">
        <f>(E333/D333)*100</f>
        <v>47.82624758966448</v>
      </c>
    </row>
    <row r="334" spans="1:6" ht="12.75" customHeight="1">
      <c r="A334" s="14"/>
      <c r="B334" s="68"/>
      <c r="C334" s="55"/>
      <c r="D334" s="55"/>
      <c r="E334" s="166"/>
      <c r="F334" s="53"/>
    </row>
    <row r="335" spans="1:6" ht="25.5">
      <c r="A335" s="14"/>
      <c r="B335" s="68" t="s">
        <v>272</v>
      </c>
      <c r="C335" s="55">
        <v>107581</v>
      </c>
      <c r="D335" s="55">
        <v>107581</v>
      </c>
      <c r="E335" s="166">
        <v>40201.73</v>
      </c>
      <c r="F335" s="156">
        <f>(E335/D335)*100</f>
        <v>37.36880118236492</v>
      </c>
    </row>
    <row r="336" spans="1:6" ht="25.5">
      <c r="A336" s="14"/>
      <c r="B336" s="118" t="s">
        <v>41</v>
      </c>
      <c r="C336" s="71">
        <v>22069</v>
      </c>
      <c r="D336" s="71">
        <v>22069</v>
      </c>
      <c r="E336" s="169">
        <v>21805</v>
      </c>
      <c r="F336" s="156">
        <f>(E336/D336)*100</f>
        <v>98.8037518691377</v>
      </c>
    </row>
    <row r="337" spans="1:6" ht="12.75" customHeight="1">
      <c r="A337" s="14"/>
      <c r="B337" s="14"/>
      <c r="C337" s="55"/>
      <c r="D337" s="55"/>
      <c r="E337" s="166"/>
      <c r="F337" s="53"/>
    </row>
    <row r="338" spans="1:6" ht="12.75">
      <c r="A338" s="47">
        <v>80195</v>
      </c>
      <c r="B338" s="91" t="s">
        <v>59</v>
      </c>
      <c r="C338" s="27">
        <f>SUM(C340,C346)</f>
        <v>255776</v>
      </c>
      <c r="D338" s="27">
        <f>SUM(D340,D346)</f>
        <v>301221</v>
      </c>
      <c r="E338" s="160">
        <f>SUM(E340,E346)</f>
        <v>204061.58000000002</v>
      </c>
      <c r="F338" s="28">
        <f>(E338/D338)*100</f>
        <v>67.74480530905879</v>
      </c>
    </row>
    <row r="339" spans="1:6" ht="12.75" customHeight="1">
      <c r="A339" s="14"/>
      <c r="B339" s="14"/>
      <c r="C339" s="42"/>
      <c r="D339" s="42"/>
      <c r="E339" s="163"/>
      <c r="F339" s="41"/>
    </row>
    <row r="340" spans="1:6" ht="14.25" customHeight="1">
      <c r="A340" s="14"/>
      <c r="B340" s="14" t="s">
        <v>320</v>
      </c>
      <c r="C340" s="55">
        <f>SUM(C341:C345)</f>
        <v>205776</v>
      </c>
      <c r="D340" s="55">
        <f>SUM(D341:D345)</f>
        <v>251221</v>
      </c>
      <c r="E340" s="166">
        <f>SUM(E341:E345)</f>
        <v>204061.58000000002</v>
      </c>
      <c r="F340" s="157">
        <f>(E340/D340)*100</f>
        <v>81.22791486380518</v>
      </c>
    </row>
    <row r="341" spans="1:6" ht="25.5">
      <c r="A341" s="14"/>
      <c r="B341" s="68" t="s">
        <v>134</v>
      </c>
      <c r="C341" s="55">
        <f>124478+27318</f>
        <v>151796</v>
      </c>
      <c r="D341" s="55">
        <f>124478+27318</f>
        <v>151796</v>
      </c>
      <c r="E341" s="166">
        <v>149847</v>
      </c>
      <c r="F341" s="156">
        <f aca="true" t="shared" si="3" ref="F341:F346">(E341/D341)*100</f>
        <v>98.71603994835174</v>
      </c>
    </row>
    <row r="342" spans="1:6" ht="24.75" customHeight="1">
      <c r="A342" s="14"/>
      <c r="B342" s="118" t="s">
        <v>40</v>
      </c>
      <c r="C342" s="71">
        <v>33534</v>
      </c>
      <c r="D342" s="71">
        <v>33534</v>
      </c>
      <c r="E342" s="169">
        <v>33534</v>
      </c>
      <c r="F342" s="156">
        <f t="shared" si="3"/>
        <v>100</v>
      </c>
    </row>
    <row r="343" spans="1:6" ht="12.75" customHeight="1">
      <c r="A343" s="14"/>
      <c r="B343" s="118" t="s">
        <v>163</v>
      </c>
      <c r="C343" s="71">
        <v>20446</v>
      </c>
      <c r="D343" s="71">
        <v>20446</v>
      </c>
      <c r="E343" s="169">
        <v>17864.58</v>
      </c>
      <c r="F343" s="156">
        <f t="shared" si="3"/>
        <v>87.37444977012619</v>
      </c>
    </row>
    <row r="344" spans="1:6" ht="25.5">
      <c r="A344" s="14"/>
      <c r="B344" s="118" t="s">
        <v>301</v>
      </c>
      <c r="C344" s="71">
        <v>0</v>
      </c>
      <c r="D344" s="71">
        <v>10000</v>
      </c>
      <c r="E344" s="169">
        <v>2816</v>
      </c>
      <c r="F344" s="156">
        <f t="shared" si="3"/>
        <v>28.16</v>
      </c>
    </row>
    <row r="345" spans="1:6" ht="24" customHeight="1">
      <c r="A345" s="14"/>
      <c r="B345" s="118" t="s">
        <v>302</v>
      </c>
      <c r="C345" s="71">
        <v>0</v>
      </c>
      <c r="D345" s="71">
        <v>35445</v>
      </c>
      <c r="E345" s="169">
        <v>0</v>
      </c>
      <c r="F345" s="156">
        <f t="shared" si="3"/>
        <v>0</v>
      </c>
    </row>
    <row r="346" spans="1:6" ht="25.5">
      <c r="A346" s="31"/>
      <c r="B346" s="118" t="s">
        <v>305</v>
      </c>
      <c r="C346" s="71">
        <v>50000</v>
      </c>
      <c r="D346" s="71">
        <v>50000</v>
      </c>
      <c r="E346" s="169">
        <v>0</v>
      </c>
      <c r="F346" s="156">
        <f t="shared" si="3"/>
        <v>0</v>
      </c>
    </row>
    <row r="347" spans="1:6" ht="13.5" thickBot="1">
      <c r="A347" s="35"/>
      <c r="B347" s="189"/>
      <c r="C347" s="37"/>
      <c r="D347" s="37"/>
      <c r="E347" s="167"/>
      <c r="F347" s="187"/>
    </row>
    <row r="348" spans="1:6" ht="12.75">
      <c r="A348" s="3"/>
      <c r="B348" s="4"/>
      <c r="C348" s="5"/>
      <c r="D348" s="5"/>
      <c r="E348" s="5"/>
      <c r="F348" s="5"/>
    </row>
    <row r="349" spans="1:6" ht="12.75">
      <c r="A349" s="6" t="s">
        <v>55</v>
      </c>
      <c r="B349" s="7" t="s">
        <v>0</v>
      </c>
      <c r="C349" s="8" t="s">
        <v>49</v>
      </c>
      <c r="D349" s="8" t="s">
        <v>49</v>
      </c>
      <c r="E349" s="8" t="s">
        <v>14</v>
      </c>
      <c r="F349" s="8" t="s">
        <v>54</v>
      </c>
    </row>
    <row r="350" spans="1:6" ht="12.75">
      <c r="A350" s="6" t="s">
        <v>57</v>
      </c>
      <c r="B350" s="9"/>
      <c r="C350" s="8" t="s">
        <v>287</v>
      </c>
      <c r="D350" s="8" t="s">
        <v>288</v>
      </c>
      <c r="E350" s="8" t="s">
        <v>288</v>
      </c>
      <c r="F350" s="8" t="s">
        <v>15</v>
      </c>
    </row>
    <row r="351" spans="1:6" ht="12.75" customHeight="1" thickBot="1">
      <c r="A351" s="10"/>
      <c r="B351" s="11"/>
      <c r="C351" s="12"/>
      <c r="D351" s="12"/>
      <c r="E351" s="12"/>
      <c r="F351" s="12"/>
    </row>
    <row r="352" spans="1:6" ht="12.75" customHeight="1">
      <c r="A352" s="39"/>
      <c r="B352" s="58"/>
      <c r="C352" s="42"/>
      <c r="D352" s="42"/>
      <c r="E352" s="163"/>
      <c r="F352" s="41"/>
    </row>
    <row r="353" spans="1:6" ht="13.5" thickBot="1">
      <c r="A353" s="43">
        <v>851</v>
      </c>
      <c r="B353" s="95" t="s">
        <v>95</v>
      </c>
      <c r="C353" s="45">
        <f>SUM(C355,C361,C369)</f>
        <v>605000</v>
      </c>
      <c r="D353" s="45">
        <f>SUM(D355,D361,D369)</f>
        <v>655000</v>
      </c>
      <c r="E353" s="164">
        <f>SUM(E355,E361,E369)</f>
        <v>300953.79</v>
      </c>
      <c r="F353" s="20">
        <f>(E353/D353)*100</f>
        <v>45.94714351145038</v>
      </c>
    </row>
    <row r="354" spans="1:6" ht="13.5" thickTop="1">
      <c r="A354" s="14"/>
      <c r="B354" s="58"/>
      <c r="C354" s="55"/>
      <c r="D354" s="55"/>
      <c r="E354" s="166"/>
      <c r="F354" s="30"/>
    </row>
    <row r="355" spans="1:6" ht="12.75">
      <c r="A355" s="47">
        <v>85153</v>
      </c>
      <c r="B355" s="119" t="s">
        <v>237</v>
      </c>
      <c r="C355" s="80">
        <f>SUM(C357)</f>
        <v>10000</v>
      </c>
      <c r="D355" s="80">
        <f>SUM(D357)</f>
        <v>8500</v>
      </c>
      <c r="E355" s="173">
        <f>SUM(E357)</f>
        <v>2914.92</v>
      </c>
      <c r="F355" s="28">
        <f>(E355/D355)*100</f>
        <v>34.293176470588236</v>
      </c>
    </row>
    <row r="356" spans="1:6" ht="12.75">
      <c r="A356" s="14"/>
      <c r="B356" s="58"/>
      <c r="C356" s="55"/>
      <c r="D356" s="55"/>
      <c r="E356" s="166"/>
      <c r="F356" s="53"/>
    </row>
    <row r="357" spans="1:6" ht="12.75">
      <c r="A357" s="14"/>
      <c r="B357" s="58" t="s">
        <v>238</v>
      </c>
      <c r="C357" s="55">
        <v>10000</v>
      </c>
      <c r="D357" s="55">
        <v>8500</v>
      </c>
      <c r="E357" s="166">
        <v>2914.92</v>
      </c>
      <c r="F357" s="157">
        <f>(E357/D357)*100</f>
        <v>34.293176470588236</v>
      </c>
    </row>
    <row r="358" spans="1:6" ht="12.75">
      <c r="A358" s="14"/>
      <c r="B358" s="58" t="s">
        <v>135</v>
      </c>
      <c r="C358" s="55"/>
      <c r="D358" s="55"/>
      <c r="E358" s="166"/>
      <c r="F358" s="157"/>
    </row>
    <row r="359" spans="1:6" ht="25.5">
      <c r="A359" s="14"/>
      <c r="B359" s="97" t="s">
        <v>48</v>
      </c>
      <c r="C359" s="33">
        <v>0</v>
      </c>
      <c r="D359" s="33">
        <v>5000</v>
      </c>
      <c r="E359" s="162">
        <v>0</v>
      </c>
      <c r="F359" s="156">
        <f>(E359/D359)*100</f>
        <v>0</v>
      </c>
    </row>
    <row r="360" spans="1:6" ht="12.75">
      <c r="A360" s="14"/>
      <c r="B360" s="58"/>
      <c r="C360" s="55"/>
      <c r="D360" s="55"/>
      <c r="E360" s="166"/>
      <c r="F360" s="53"/>
    </row>
    <row r="361" spans="1:6" ht="12.75">
      <c r="A361" s="47">
        <v>85154</v>
      </c>
      <c r="B361" s="96" t="s">
        <v>96</v>
      </c>
      <c r="C361" s="29">
        <f>SUM(C363)</f>
        <v>525000</v>
      </c>
      <c r="D361" s="29">
        <f>SUM(D363)</f>
        <v>526500</v>
      </c>
      <c r="E361" s="161">
        <f>SUM(E363)</f>
        <v>279185.98</v>
      </c>
      <c r="F361" s="28">
        <f>(E361/D361)*100</f>
        <v>53.02677682811016</v>
      </c>
    </row>
    <row r="362" spans="1:6" ht="12.75" customHeight="1">
      <c r="A362" s="14"/>
      <c r="B362" s="39"/>
      <c r="C362" s="42"/>
      <c r="D362" s="42"/>
      <c r="E362" s="163"/>
      <c r="F362" s="41"/>
    </row>
    <row r="363" spans="1:6" ht="25.5">
      <c r="A363" s="14"/>
      <c r="B363" s="54" t="s">
        <v>7</v>
      </c>
      <c r="C363" s="55">
        <f>445000+80000</f>
        <v>525000</v>
      </c>
      <c r="D363" s="55">
        <v>526500</v>
      </c>
      <c r="E363" s="166">
        <v>279185.98</v>
      </c>
      <c r="F363" s="157">
        <f>(E363/D363)*100</f>
        <v>53.02677682811016</v>
      </c>
    </row>
    <row r="364" spans="1:6" ht="12.75">
      <c r="A364" s="14"/>
      <c r="B364" s="54" t="s">
        <v>306</v>
      </c>
      <c r="C364" s="55"/>
      <c r="D364" s="55"/>
      <c r="E364" s="166"/>
      <c r="F364" s="53"/>
    </row>
    <row r="365" spans="1:6" ht="12.75">
      <c r="A365" s="14"/>
      <c r="B365" s="54" t="s">
        <v>160</v>
      </c>
      <c r="C365" s="55">
        <v>25000</v>
      </c>
      <c r="D365" s="55">
        <v>91983</v>
      </c>
      <c r="E365" s="166">
        <v>40401.36</v>
      </c>
      <c r="F365" s="157">
        <f>(E365/D365)*100</f>
        <v>43.92263787873846</v>
      </c>
    </row>
    <row r="366" spans="1:6" ht="12.75">
      <c r="A366" s="14"/>
      <c r="B366" s="54" t="s">
        <v>303</v>
      </c>
      <c r="C366" s="55">
        <v>40000</v>
      </c>
      <c r="D366" s="55">
        <v>40000</v>
      </c>
      <c r="E366" s="166">
        <v>37330</v>
      </c>
      <c r="F366" s="157">
        <f>(E366/D366)*100</f>
        <v>93.325</v>
      </c>
    </row>
    <row r="367" spans="1:6" ht="25.5">
      <c r="A367" s="31"/>
      <c r="B367" s="97" t="s">
        <v>48</v>
      </c>
      <c r="C367" s="33">
        <v>80000</v>
      </c>
      <c r="D367" s="33">
        <v>130000</v>
      </c>
      <c r="E367" s="162">
        <v>40000</v>
      </c>
      <c r="F367" s="156">
        <f>(E367/D367)*100</f>
        <v>30.76923076923077</v>
      </c>
    </row>
    <row r="368" spans="1:6" ht="12.75" customHeight="1">
      <c r="A368" s="39"/>
      <c r="B368" s="120"/>
      <c r="C368" s="42"/>
      <c r="D368" s="42"/>
      <c r="E368" s="163"/>
      <c r="F368" s="41"/>
    </row>
    <row r="369" spans="1:6" ht="12.75">
      <c r="A369" s="47">
        <v>85195</v>
      </c>
      <c r="B369" s="96" t="s">
        <v>97</v>
      </c>
      <c r="C369" s="27">
        <f>SUM(C371)</f>
        <v>70000</v>
      </c>
      <c r="D369" s="27">
        <f>SUM(D371)</f>
        <v>120000</v>
      </c>
      <c r="E369" s="160">
        <f>SUM(E371)</f>
        <v>18852.89</v>
      </c>
      <c r="F369" s="28">
        <f>(E369/D369)*100</f>
        <v>15.710741666666667</v>
      </c>
    </row>
    <row r="370" spans="1:6" ht="12.75" customHeight="1">
      <c r="A370" s="14"/>
      <c r="B370" s="121"/>
      <c r="C370" s="55"/>
      <c r="D370" s="55"/>
      <c r="E370" s="166"/>
      <c r="F370" s="53"/>
    </row>
    <row r="371" spans="1:6" ht="12.75">
      <c r="A371" s="14"/>
      <c r="B371" s="98" t="s">
        <v>38</v>
      </c>
      <c r="C371" s="55">
        <v>70000</v>
      </c>
      <c r="D371" s="55">
        <v>120000</v>
      </c>
      <c r="E371" s="166">
        <v>18852.89</v>
      </c>
      <c r="F371" s="157">
        <f>(E371/D371)*100</f>
        <v>15.710741666666667</v>
      </c>
    </row>
    <row r="372" spans="1:6" ht="12.75" customHeight="1">
      <c r="A372" s="14"/>
      <c r="B372" s="54" t="s">
        <v>306</v>
      </c>
      <c r="C372" s="55"/>
      <c r="D372" s="55"/>
      <c r="E372" s="166"/>
      <c r="F372" s="53"/>
    </row>
    <row r="373" spans="1:6" ht="12.75" customHeight="1">
      <c r="A373" s="14"/>
      <c r="B373" s="54" t="s">
        <v>303</v>
      </c>
      <c r="C373" s="55">
        <v>0</v>
      </c>
      <c r="D373" s="55">
        <v>15000</v>
      </c>
      <c r="E373" s="166">
        <v>0</v>
      </c>
      <c r="F373" s="157">
        <f>(E373/D373)*100</f>
        <v>0</v>
      </c>
    </row>
    <row r="374" spans="1:6" ht="25.5">
      <c r="A374" s="14"/>
      <c r="B374" s="54" t="s">
        <v>48</v>
      </c>
      <c r="C374" s="55">
        <v>40000</v>
      </c>
      <c r="D374" s="55">
        <v>25000</v>
      </c>
      <c r="E374" s="166">
        <v>15000</v>
      </c>
      <c r="F374" s="157">
        <f>(E374/D374)*100</f>
        <v>60</v>
      </c>
    </row>
    <row r="375" spans="1:6" ht="38.25">
      <c r="A375" s="31"/>
      <c r="B375" s="52" t="s">
        <v>304</v>
      </c>
      <c r="C375" s="33">
        <v>0</v>
      </c>
      <c r="D375" s="33">
        <v>50000</v>
      </c>
      <c r="E375" s="162">
        <v>0</v>
      </c>
      <c r="F375" s="156">
        <f>(E375/D375)*100</f>
        <v>0</v>
      </c>
    </row>
    <row r="376" spans="2:6" ht="12.75" customHeight="1">
      <c r="B376" s="85"/>
      <c r="C376" s="37"/>
      <c r="D376" s="37"/>
      <c r="E376" s="167"/>
      <c r="F376" s="38"/>
    </row>
    <row r="377" spans="1:6" ht="12.75">
      <c r="A377" s="39"/>
      <c r="B377" s="49"/>
      <c r="C377" s="42"/>
      <c r="D377" s="42"/>
      <c r="E377" s="163"/>
      <c r="F377" s="41"/>
    </row>
    <row r="378" spans="1:6" ht="13.5" thickBot="1">
      <c r="A378" s="43">
        <v>852</v>
      </c>
      <c r="B378" s="122" t="s">
        <v>98</v>
      </c>
      <c r="C378" s="45">
        <f>SUM(C380,C388,C394,C405,C409,C420,C424,C432,C439,C445)</f>
        <v>18115325</v>
      </c>
      <c r="D378" s="45">
        <f>SUM(D380,D388,D394,D405,D409,D420,D424,D432,D439,D445)</f>
        <v>18666145</v>
      </c>
      <c r="E378" s="164">
        <f>SUM(E380,E388,E394,E405,E409,E420,E424,E432,E439,E445)</f>
        <v>7183984.87</v>
      </c>
      <c r="F378" s="20">
        <f>(E378/D378)*100</f>
        <v>38.486708798201235</v>
      </c>
    </row>
    <row r="379" spans="1:6" ht="13.5" thickTop="1">
      <c r="A379" s="14"/>
      <c r="B379" s="58"/>
      <c r="C379" s="55"/>
      <c r="D379" s="55"/>
      <c r="E379" s="166"/>
      <c r="F379" s="30"/>
    </row>
    <row r="380" spans="1:6" ht="12.75">
      <c r="A380" s="47">
        <v>85202</v>
      </c>
      <c r="B380" s="100" t="s">
        <v>99</v>
      </c>
      <c r="C380" s="27">
        <f>SUM(C382)</f>
        <v>366707</v>
      </c>
      <c r="D380" s="27">
        <f>SUM(D382)</f>
        <v>366707</v>
      </c>
      <c r="E380" s="160">
        <f>SUM(E382)</f>
        <v>177990.78</v>
      </c>
      <c r="F380" s="28">
        <f>(E380/D380)*100</f>
        <v>48.53760086390497</v>
      </c>
    </row>
    <row r="381" spans="1:6" ht="12.75" customHeight="1">
      <c r="A381" s="14"/>
      <c r="B381" s="58"/>
      <c r="C381" s="55"/>
      <c r="D381" s="55"/>
      <c r="E381" s="166"/>
      <c r="F381" s="53"/>
    </row>
    <row r="382" spans="1:6" ht="12.75">
      <c r="A382" s="14"/>
      <c r="B382" s="58" t="s">
        <v>6</v>
      </c>
      <c r="C382" s="55">
        <f>SUM(C384,C386)</f>
        <v>366707</v>
      </c>
      <c r="D382" s="55">
        <f>SUM(D384,D386)</f>
        <v>366707</v>
      </c>
      <c r="E382" s="166">
        <f>SUM(E384,E386)</f>
        <v>177990.78</v>
      </c>
      <c r="F382" s="157">
        <f>(E382/D382)*100</f>
        <v>48.53760086390497</v>
      </c>
    </row>
    <row r="383" spans="1:6" ht="12.75">
      <c r="A383" s="14"/>
      <c r="B383" s="58" t="s">
        <v>5</v>
      </c>
      <c r="C383" s="55"/>
      <c r="D383" s="55"/>
      <c r="E383" s="166"/>
      <c r="F383" s="53"/>
    </row>
    <row r="384" spans="1:6" ht="12.75">
      <c r="A384" s="14"/>
      <c r="B384" s="58" t="s">
        <v>132</v>
      </c>
      <c r="C384" s="55">
        <v>284081</v>
      </c>
      <c r="D384" s="55">
        <v>297472</v>
      </c>
      <c r="E384" s="166">
        <v>148974.5</v>
      </c>
      <c r="F384" s="157">
        <f>(E384/D384)*100</f>
        <v>50.08017561316696</v>
      </c>
    </row>
    <row r="385" spans="1:6" ht="12.75">
      <c r="A385" s="14"/>
      <c r="B385" s="58"/>
      <c r="C385" s="55"/>
      <c r="D385" s="55"/>
      <c r="E385" s="166"/>
      <c r="F385" s="53"/>
    </row>
    <row r="386" spans="1:6" ht="12.75">
      <c r="A386" s="14"/>
      <c r="B386" s="94" t="s">
        <v>43</v>
      </c>
      <c r="C386" s="33">
        <v>82626</v>
      </c>
      <c r="D386" s="33">
        <v>69235</v>
      </c>
      <c r="E386" s="162">
        <v>29016.28</v>
      </c>
      <c r="F386" s="156">
        <f>(E386/D386)*100</f>
        <v>41.90984328735466</v>
      </c>
    </row>
    <row r="387" spans="1:6" ht="12.75">
      <c r="A387" s="14"/>
      <c r="B387" s="98"/>
      <c r="C387" s="55"/>
      <c r="D387" s="55"/>
      <c r="E387" s="166"/>
      <c r="F387" s="69"/>
    </row>
    <row r="388" spans="1:6" ht="12.75">
      <c r="A388" s="47">
        <v>85203</v>
      </c>
      <c r="B388" s="123" t="s">
        <v>239</v>
      </c>
      <c r="C388" s="80">
        <f>SUM(C390)</f>
        <v>10000</v>
      </c>
      <c r="D388" s="80">
        <f>SUM(D390)</f>
        <v>10000</v>
      </c>
      <c r="E388" s="173">
        <f>SUM(E390)</f>
        <v>0</v>
      </c>
      <c r="F388" s="28">
        <f>(E388/D388)*100</f>
        <v>0</v>
      </c>
    </row>
    <row r="389" spans="1:6" ht="12.75">
      <c r="A389" s="14"/>
      <c r="B389" s="98"/>
      <c r="C389" s="55"/>
      <c r="D389" s="55"/>
      <c r="E389" s="166"/>
      <c r="F389" s="69"/>
    </row>
    <row r="390" spans="1:6" ht="24.75" customHeight="1">
      <c r="A390" s="14"/>
      <c r="B390" s="98" t="s">
        <v>240</v>
      </c>
      <c r="C390" s="55">
        <v>10000</v>
      </c>
      <c r="D390" s="55">
        <v>10000</v>
      </c>
      <c r="E390" s="166">
        <v>0</v>
      </c>
      <c r="F390" s="157">
        <f>(E390/D390)*100</f>
        <v>0</v>
      </c>
    </row>
    <row r="391" spans="1:6" ht="12.75" customHeight="1">
      <c r="A391" s="14"/>
      <c r="B391" s="98" t="s">
        <v>5</v>
      </c>
      <c r="C391" s="55"/>
      <c r="D391" s="55"/>
      <c r="E391" s="166"/>
      <c r="F391" s="157"/>
    </row>
    <row r="392" spans="1:6" ht="12.75" customHeight="1">
      <c r="A392" s="14"/>
      <c r="B392" s="97" t="s">
        <v>160</v>
      </c>
      <c r="C392" s="33">
        <v>0</v>
      </c>
      <c r="D392" s="33">
        <v>4060</v>
      </c>
      <c r="E392" s="162">
        <v>0</v>
      </c>
      <c r="F392" s="156">
        <f>(E392/D392)*100</f>
        <v>0</v>
      </c>
    </row>
    <row r="393" spans="1:6" ht="12.75" customHeight="1">
      <c r="A393" s="14"/>
      <c r="B393" s="58"/>
      <c r="C393" s="55"/>
      <c r="D393" s="55"/>
      <c r="E393" s="166"/>
      <c r="F393" s="53"/>
    </row>
    <row r="394" spans="1:6" ht="38.25">
      <c r="A394" s="124">
        <v>85212</v>
      </c>
      <c r="B394" s="96" t="s">
        <v>148</v>
      </c>
      <c r="C394" s="27">
        <f>SUM(C396,C398)</f>
        <v>9144000</v>
      </c>
      <c r="D394" s="27">
        <f>SUM(D396,D398)</f>
        <v>9517000</v>
      </c>
      <c r="E394" s="160">
        <f>SUM(E396,E398)</f>
        <v>3907574.06</v>
      </c>
      <c r="F394" s="28">
        <f>(E394/D394)*100</f>
        <v>41.0588847325838</v>
      </c>
    </row>
    <row r="395" spans="1:6" ht="12.75" customHeight="1">
      <c r="A395" s="14"/>
      <c r="B395" s="121"/>
      <c r="C395" s="55"/>
      <c r="D395" s="55"/>
      <c r="E395" s="166"/>
      <c r="F395" s="53"/>
    </row>
    <row r="396" spans="1:6" ht="12.75">
      <c r="A396" s="14"/>
      <c r="B396" s="112" t="s">
        <v>170</v>
      </c>
      <c r="C396" s="55">
        <v>125000</v>
      </c>
      <c r="D396" s="55">
        <v>125000</v>
      </c>
      <c r="E396" s="166">
        <v>52500</v>
      </c>
      <c r="F396" s="157">
        <f>(E396/D396)*100</f>
        <v>42</v>
      </c>
    </row>
    <row r="397" spans="1:6" ht="12.75">
      <c r="A397" s="14"/>
      <c r="B397" s="121"/>
      <c r="C397" s="55"/>
      <c r="D397" s="55"/>
      <c r="E397" s="166"/>
      <c r="F397" s="53"/>
    </row>
    <row r="398" spans="1:6" ht="12.75">
      <c r="A398" s="14"/>
      <c r="B398" s="98" t="s">
        <v>241</v>
      </c>
      <c r="C398" s="55">
        <f>SUM(C400)</f>
        <v>9019000</v>
      </c>
      <c r="D398" s="55">
        <f>SUM(D400)</f>
        <v>9392000</v>
      </c>
      <c r="E398" s="166">
        <f>SUM(E400)</f>
        <v>3855074.06</v>
      </c>
      <c r="F398" s="157">
        <f>(E398/D398)*100</f>
        <v>41.04635924190801</v>
      </c>
    </row>
    <row r="399" spans="1:6" ht="12.75">
      <c r="A399" s="14"/>
      <c r="B399" s="98" t="s">
        <v>5</v>
      </c>
      <c r="C399" s="55"/>
      <c r="D399" s="55"/>
      <c r="E399" s="166"/>
      <c r="F399" s="53"/>
    </row>
    <row r="400" spans="1:6" ht="12.75">
      <c r="A400" s="14"/>
      <c r="B400" s="98" t="s">
        <v>150</v>
      </c>
      <c r="C400" s="55">
        <f>SUM(C401:C403)</f>
        <v>9019000</v>
      </c>
      <c r="D400" s="55">
        <f>SUM(D401:D403)</f>
        <v>9392000</v>
      </c>
      <c r="E400" s="166">
        <f>SUM(E401:E403)</f>
        <v>3855074.06</v>
      </c>
      <c r="F400" s="157">
        <f>(E400/D400)*100</f>
        <v>41.04635924190801</v>
      </c>
    </row>
    <row r="401" spans="1:6" ht="12.75">
      <c r="A401" s="14"/>
      <c r="B401" s="98" t="s">
        <v>131</v>
      </c>
      <c r="C401" s="55">
        <v>331763</v>
      </c>
      <c r="D401" s="55">
        <v>339166</v>
      </c>
      <c r="E401" s="166">
        <v>149596.14</v>
      </c>
      <c r="F401" s="157">
        <f>(E401/D401)*100</f>
        <v>44.10705672148742</v>
      </c>
    </row>
    <row r="402" spans="1:6" ht="12.75">
      <c r="A402" s="14"/>
      <c r="B402" s="98" t="s">
        <v>36</v>
      </c>
      <c r="C402" s="55">
        <v>8616310</v>
      </c>
      <c r="D402" s="55">
        <v>8978446</v>
      </c>
      <c r="E402" s="166">
        <v>3678051.16</v>
      </c>
      <c r="F402" s="157">
        <f>(E402/D402)*100</f>
        <v>40.96534255482519</v>
      </c>
    </row>
    <row r="403" spans="1:6" ht="12.75">
      <c r="A403" s="14"/>
      <c r="B403" s="97" t="s">
        <v>31</v>
      </c>
      <c r="C403" s="33">
        <v>70927</v>
      </c>
      <c r="D403" s="33">
        <v>74388</v>
      </c>
      <c r="E403" s="162">
        <v>27426.76</v>
      </c>
      <c r="F403" s="156">
        <f>(E403/D403)*100</f>
        <v>36.86987148464806</v>
      </c>
    </row>
    <row r="404" spans="1:6" ht="12.75" customHeight="1">
      <c r="A404" s="14"/>
      <c r="B404" s="14"/>
      <c r="C404" s="74"/>
      <c r="D404" s="74"/>
      <c r="E404" s="171"/>
      <c r="F404" s="125"/>
    </row>
    <row r="405" spans="1:6" ht="36" customHeight="1">
      <c r="A405" s="124">
        <v>85213</v>
      </c>
      <c r="B405" s="91" t="s">
        <v>100</v>
      </c>
      <c r="C405" s="27">
        <f>SUM(C407)</f>
        <v>99000</v>
      </c>
      <c r="D405" s="27">
        <f>SUM(D407)</f>
        <v>99000</v>
      </c>
      <c r="E405" s="160">
        <f>SUM(E407)</f>
        <v>27621.03</v>
      </c>
      <c r="F405" s="28">
        <f>(E405/D405)*100</f>
        <v>27.900030303030306</v>
      </c>
    </row>
    <row r="406" spans="1:6" ht="12.75" customHeight="1">
      <c r="A406" s="14"/>
      <c r="B406" s="54"/>
      <c r="C406" s="55"/>
      <c r="D406" s="55"/>
      <c r="E406" s="166"/>
      <c r="F406" s="53"/>
    </row>
    <row r="407" spans="1:6" ht="12.75">
      <c r="A407" s="14"/>
      <c r="B407" s="52" t="s">
        <v>9</v>
      </c>
      <c r="C407" s="33">
        <v>99000</v>
      </c>
      <c r="D407" s="33">
        <v>99000</v>
      </c>
      <c r="E407" s="162">
        <v>27621.03</v>
      </c>
      <c r="F407" s="156">
        <f>(E407/D407)*100</f>
        <v>27.900030303030306</v>
      </c>
    </row>
    <row r="408" spans="1:6" ht="12.75" customHeight="1">
      <c r="A408" s="14"/>
      <c r="B408" s="14"/>
      <c r="C408" s="55"/>
      <c r="D408" s="55"/>
      <c r="E408" s="166"/>
      <c r="F408" s="53"/>
    </row>
    <row r="409" spans="1:6" ht="25.5">
      <c r="A409" s="47">
        <v>85214</v>
      </c>
      <c r="B409" s="91" t="s">
        <v>128</v>
      </c>
      <c r="C409" s="27">
        <f>SUM(C411,C413)</f>
        <v>2686000</v>
      </c>
      <c r="D409" s="27">
        <f>SUM(D411,D413)</f>
        <v>2686000</v>
      </c>
      <c r="E409" s="160">
        <f>SUM(E411,E413)</f>
        <v>966097.96</v>
      </c>
      <c r="F409" s="28">
        <f>(E409/D409)*100</f>
        <v>35.967906180193594</v>
      </c>
    </row>
    <row r="410" spans="1:6" ht="12.75" customHeight="1">
      <c r="A410" s="14"/>
      <c r="B410" s="14"/>
      <c r="C410" s="55"/>
      <c r="D410" s="55"/>
      <c r="E410" s="166"/>
      <c r="F410" s="53"/>
    </row>
    <row r="411" spans="1:6" ht="12.75">
      <c r="A411" s="14"/>
      <c r="B411" s="31" t="s">
        <v>8</v>
      </c>
      <c r="C411" s="33">
        <f>519000+1474000</f>
        <v>1993000</v>
      </c>
      <c r="D411" s="33">
        <f>519000+1474000</f>
        <v>1993000</v>
      </c>
      <c r="E411" s="162">
        <v>736049.12</v>
      </c>
      <c r="F411" s="156">
        <f>(E411/D411)*100</f>
        <v>36.931717009533365</v>
      </c>
    </row>
    <row r="412" spans="1:6" ht="12.75" customHeight="1">
      <c r="A412" s="14"/>
      <c r="B412" s="14"/>
      <c r="C412" s="74"/>
      <c r="D412" s="74"/>
      <c r="E412" s="171"/>
      <c r="F412" s="125"/>
    </row>
    <row r="413" spans="1:6" ht="12.75">
      <c r="A413" s="31"/>
      <c r="B413" s="31" t="s">
        <v>9</v>
      </c>
      <c r="C413" s="33">
        <v>693000</v>
      </c>
      <c r="D413" s="33">
        <v>693000</v>
      </c>
      <c r="E413" s="162">
        <v>230048.84</v>
      </c>
      <c r="F413" s="156">
        <f>(E413/D413)*100</f>
        <v>33.19608080808081</v>
      </c>
    </row>
    <row r="414" spans="1:6" ht="13.5" thickBot="1">
      <c r="A414" s="35"/>
      <c r="B414" s="35"/>
      <c r="C414" s="37"/>
      <c r="D414" s="37"/>
      <c r="E414" s="167"/>
      <c r="F414" s="187"/>
    </row>
    <row r="415" spans="1:6" ht="12.75">
      <c r="A415" s="3"/>
      <c r="B415" s="4"/>
      <c r="C415" s="5"/>
      <c r="D415" s="5"/>
      <c r="E415" s="5"/>
      <c r="F415" s="5"/>
    </row>
    <row r="416" spans="1:6" ht="12.75">
      <c r="A416" s="6" t="s">
        <v>55</v>
      </c>
      <c r="B416" s="7" t="s">
        <v>0</v>
      </c>
      <c r="C416" s="8" t="s">
        <v>49</v>
      </c>
      <c r="D416" s="8" t="s">
        <v>49</v>
      </c>
      <c r="E416" s="8" t="s">
        <v>14</v>
      </c>
      <c r="F416" s="8" t="s">
        <v>54</v>
      </c>
    </row>
    <row r="417" spans="1:6" ht="12.75">
      <c r="A417" s="6" t="s">
        <v>57</v>
      </c>
      <c r="B417" s="9"/>
      <c r="C417" s="8" t="s">
        <v>287</v>
      </c>
      <c r="D417" s="8" t="s">
        <v>288</v>
      </c>
      <c r="E417" s="8" t="s">
        <v>288</v>
      </c>
      <c r="F417" s="8" t="s">
        <v>15</v>
      </c>
    </row>
    <row r="418" spans="1:6" ht="13.5" thickBot="1">
      <c r="A418" s="10"/>
      <c r="B418" s="11"/>
      <c r="C418" s="12"/>
      <c r="D418" s="12"/>
      <c r="E418" s="12"/>
      <c r="F418" s="12"/>
    </row>
    <row r="419" spans="1:6" ht="12.75" customHeight="1">
      <c r="A419" s="39"/>
      <c r="B419" s="92"/>
      <c r="C419" s="42"/>
      <c r="D419" s="42"/>
      <c r="E419" s="163"/>
      <c r="F419" s="41"/>
    </row>
    <row r="420" spans="1:6" ht="12.75">
      <c r="A420" s="47">
        <v>85215</v>
      </c>
      <c r="B420" s="48" t="s">
        <v>101</v>
      </c>
      <c r="C420" s="27">
        <f>SUM(C422)</f>
        <v>4120200</v>
      </c>
      <c r="D420" s="27">
        <f>SUM(D422)</f>
        <v>4120200</v>
      </c>
      <c r="E420" s="160">
        <f>SUM(E422)</f>
        <v>1290205.05</v>
      </c>
      <c r="F420" s="28">
        <f>(E420/D420)*100</f>
        <v>31.31413644968691</v>
      </c>
    </row>
    <row r="421" spans="1:6" ht="12.75" customHeight="1">
      <c r="A421" s="14"/>
      <c r="B421" s="14"/>
      <c r="C421" s="42"/>
      <c r="D421" s="42"/>
      <c r="E421" s="163"/>
      <c r="F421" s="41"/>
    </row>
    <row r="422" spans="1:6" ht="12.75">
      <c r="A422" s="14"/>
      <c r="B422" s="31" t="s">
        <v>10</v>
      </c>
      <c r="C422" s="33">
        <v>4120200</v>
      </c>
      <c r="D422" s="33">
        <v>4120200</v>
      </c>
      <c r="E422" s="162">
        <v>1290205.05</v>
      </c>
      <c r="F422" s="156">
        <f>(E422/D422)*100</f>
        <v>31.31413644968691</v>
      </c>
    </row>
    <row r="423" spans="1:6" ht="12.75" customHeight="1">
      <c r="A423" s="14"/>
      <c r="B423" s="14"/>
      <c r="C423" s="55"/>
      <c r="D423" s="55"/>
      <c r="E423" s="166"/>
      <c r="F423" s="53"/>
    </row>
    <row r="424" spans="1:6" ht="12.75">
      <c r="A424" s="47">
        <v>85219</v>
      </c>
      <c r="B424" s="48" t="s">
        <v>102</v>
      </c>
      <c r="C424" s="27">
        <f>SUM(C426)</f>
        <v>1189042</v>
      </c>
      <c r="D424" s="27">
        <f>SUM(D426)</f>
        <v>1209542</v>
      </c>
      <c r="E424" s="160">
        <f>SUM(E426)</f>
        <v>530138.5</v>
      </c>
      <c r="F424" s="28">
        <f>(E424/D424)*100</f>
        <v>43.82968925427972</v>
      </c>
    </row>
    <row r="425" spans="1:6" ht="12.75" customHeight="1">
      <c r="A425" s="14"/>
      <c r="B425" s="14"/>
      <c r="C425" s="42"/>
      <c r="D425" s="42"/>
      <c r="E425" s="163"/>
      <c r="F425" s="41"/>
    </row>
    <row r="426" spans="1:6" ht="12.75">
      <c r="A426" s="14"/>
      <c r="B426" s="31" t="s">
        <v>51</v>
      </c>
      <c r="C426" s="33">
        <f>SUM(C428:C430)</f>
        <v>1189042</v>
      </c>
      <c r="D426" s="33">
        <f>SUM(D428:D430)</f>
        <v>1209542</v>
      </c>
      <c r="E426" s="162">
        <f>SUM(E428:E430)</f>
        <v>530138.5</v>
      </c>
      <c r="F426" s="156">
        <f>(E426/D426)*100</f>
        <v>43.82968925427972</v>
      </c>
    </row>
    <row r="427" spans="1:6" ht="12.75">
      <c r="A427" s="14"/>
      <c r="B427" s="14" t="s">
        <v>5</v>
      </c>
      <c r="C427" s="55"/>
      <c r="D427" s="55"/>
      <c r="E427" s="166"/>
      <c r="F427" s="53"/>
    </row>
    <row r="428" spans="1:6" ht="15" customHeight="1">
      <c r="A428" s="14"/>
      <c r="B428" s="31" t="s">
        <v>132</v>
      </c>
      <c r="C428" s="33">
        <v>999221</v>
      </c>
      <c r="D428" s="33">
        <v>1018528</v>
      </c>
      <c r="E428" s="162">
        <v>452015.22</v>
      </c>
      <c r="F428" s="156">
        <f>(E428/D428)*100</f>
        <v>44.37926301486066</v>
      </c>
    </row>
    <row r="429" spans="1:6" ht="15" customHeight="1">
      <c r="A429" s="14"/>
      <c r="B429" s="31" t="s">
        <v>43</v>
      </c>
      <c r="C429" s="33">
        <f>176231+1590</f>
        <v>177821</v>
      </c>
      <c r="D429" s="33">
        <v>179014</v>
      </c>
      <c r="E429" s="162">
        <v>78123.28</v>
      </c>
      <c r="F429" s="156">
        <f>(E429/D429)*100</f>
        <v>43.64087724982404</v>
      </c>
    </row>
    <row r="430" spans="1:6" ht="15" customHeight="1">
      <c r="A430" s="14"/>
      <c r="B430" s="31" t="s">
        <v>326</v>
      </c>
      <c r="C430" s="33">
        <v>12000</v>
      </c>
      <c r="D430" s="33">
        <v>12000</v>
      </c>
      <c r="E430" s="162">
        <v>0</v>
      </c>
      <c r="F430" s="156">
        <f>(E430/D430)*100</f>
        <v>0</v>
      </c>
    </row>
    <row r="431" spans="1:6" ht="12.75" customHeight="1">
      <c r="A431" s="14"/>
      <c r="B431" s="39"/>
      <c r="C431" s="42"/>
      <c r="D431" s="42"/>
      <c r="E431" s="163"/>
      <c r="F431" s="41"/>
    </row>
    <row r="432" spans="1:6" ht="25.5">
      <c r="A432" s="47">
        <v>85220</v>
      </c>
      <c r="B432" s="83" t="s">
        <v>104</v>
      </c>
      <c r="C432" s="80">
        <f>SUM(C434,C437)</f>
        <v>105376</v>
      </c>
      <c r="D432" s="80">
        <f>SUM(D434,D437)</f>
        <v>105376</v>
      </c>
      <c r="E432" s="173">
        <f>SUM(E434,E437)</f>
        <v>61598.34</v>
      </c>
      <c r="F432" s="28">
        <f>(E432/D432)*100</f>
        <v>58.455758426966284</v>
      </c>
    </row>
    <row r="433" spans="1:6" ht="12.75">
      <c r="A433" s="81"/>
      <c r="B433" s="88"/>
      <c r="C433" s="55"/>
      <c r="D433" s="55"/>
      <c r="E433" s="166"/>
      <c r="F433" s="53"/>
    </row>
    <row r="434" spans="1:6" ht="25.5">
      <c r="A434" s="81"/>
      <c r="B434" s="104" t="s">
        <v>171</v>
      </c>
      <c r="C434" s="55">
        <v>80000</v>
      </c>
      <c r="D434" s="55">
        <v>80000</v>
      </c>
      <c r="E434" s="166">
        <v>36222.34</v>
      </c>
      <c r="F434" s="157">
        <f>(E434/D434)*100</f>
        <v>45.277924999999996</v>
      </c>
    </row>
    <row r="435" spans="1:6" ht="12.75">
      <c r="A435" s="81"/>
      <c r="B435" s="104" t="s">
        <v>5</v>
      </c>
      <c r="C435" s="55"/>
      <c r="D435" s="55"/>
      <c r="E435" s="166"/>
      <c r="F435" s="157"/>
    </row>
    <row r="436" spans="1:6" ht="12.75">
      <c r="A436" s="81"/>
      <c r="B436" s="84" t="s">
        <v>160</v>
      </c>
      <c r="C436" s="33">
        <v>0</v>
      </c>
      <c r="D436" s="33">
        <v>71190</v>
      </c>
      <c r="E436" s="162">
        <v>34684.29</v>
      </c>
      <c r="F436" s="156">
        <f>(E436/D436)*100</f>
        <v>48.72073324905183</v>
      </c>
    </row>
    <row r="437" spans="1:6" ht="25.5">
      <c r="A437" s="81"/>
      <c r="B437" s="84" t="s">
        <v>273</v>
      </c>
      <c r="C437" s="33">
        <v>25376</v>
      </c>
      <c r="D437" s="33">
        <v>25376</v>
      </c>
      <c r="E437" s="162">
        <v>25376</v>
      </c>
      <c r="F437" s="156">
        <f>(E437/D437)*100</f>
        <v>100</v>
      </c>
    </row>
    <row r="438" spans="1:6" ht="12.75" customHeight="1">
      <c r="A438" s="14"/>
      <c r="B438" s="14"/>
      <c r="C438" s="55"/>
      <c r="D438" s="55"/>
      <c r="E438" s="166"/>
      <c r="F438" s="53"/>
    </row>
    <row r="439" spans="1:6" ht="25.5">
      <c r="A439" s="47">
        <v>85228</v>
      </c>
      <c r="B439" s="91" t="s">
        <v>103</v>
      </c>
      <c r="C439" s="27">
        <f>SUM(C441,C443)</f>
        <v>177000</v>
      </c>
      <c r="D439" s="27">
        <f>SUM(D441,D443)</f>
        <v>175000</v>
      </c>
      <c r="E439" s="160">
        <f>SUM(E441,E443)</f>
        <v>74004.4</v>
      </c>
      <c r="F439" s="28">
        <f>(E439/D439)*100</f>
        <v>42.28822857142857</v>
      </c>
    </row>
    <row r="440" spans="1:6" ht="12.75" customHeight="1">
      <c r="A440" s="14"/>
      <c r="B440" s="14"/>
      <c r="C440" s="55"/>
      <c r="D440" s="55"/>
      <c r="E440" s="166"/>
      <c r="F440" s="53"/>
    </row>
    <row r="441" spans="1:6" ht="12.75">
      <c r="A441" s="14"/>
      <c r="B441" s="31" t="s">
        <v>8</v>
      </c>
      <c r="C441" s="33">
        <v>147000</v>
      </c>
      <c r="D441" s="33">
        <v>147000</v>
      </c>
      <c r="E441" s="162">
        <v>63190.27</v>
      </c>
      <c r="F441" s="156">
        <f>(E441/D441)*100</f>
        <v>42.98657823129252</v>
      </c>
    </row>
    <row r="442" spans="1:6" ht="12.75">
      <c r="A442" s="14"/>
      <c r="B442" s="14"/>
      <c r="C442" s="55"/>
      <c r="D442" s="55"/>
      <c r="E442" s="166"/>
      <c r="F442" s="75"/>
    </row>
    <row r="443" spans="1:6" ht="12.75" customHeight="1">
      <c r="A443" s="31"/>
      <c r="B443" s="31" t="s">
        <v>9</v>
      </c>
      <c r="C443" s="33">
        <v>30000</v>
      </c>
      <c r="D443" s="33">
        <v>28000</v>
      </c>
      <c r="E443" s="162">
        <v>10814.13</v>
      </c>
      <c r="F443" s="156">
        <f>(E443/D443)*100</f>
        <v>38.62189285714285</v>
      </c>
    </row>
    <row r="444" spans="1:6" ht="12.75" customHeight="1">
      <c r="A444" s="39"/>
      <c r="B444" s="39"/>
      <c r="C444" s="42"/>
      <c r="D444" s="42"/>
      <c r="E444" s="163"/>
      <c r="F444" s="41"/>
    </row>
    <row r="445" spans="1:6" ht="12.75">
      <c r="A445" s="47">
        <v>85295</v>
      </c>
      <c r="B445" s="48" t="s">
        <v>59</v>
      </c>
      <c r="C445" s="29">
        <f>SUM(C447:C453)</f>
        <v>218000</v>
      </c>
      <c r="D445" s="29">
        <f>SUM(D447:D453)</f>
        <v>377320</v>
      </c>
      <c r="E445" s="161">
        <f>SUM(E447:E453)</f>
        <v>148754.75</v>
      </c>
      <c r="F445" s="28">
        <f>(E445/D445)*100</f>
        <v>39.4240300010601</v>
      </c>
    </row>
    <row r="446" spans="1:6" ht="12.75" customHeight="1">
      <c r="A446" s="14"/>
      <c r="B446" s="39"/>
      <c r="C446" s="42"/>
      <c r="D446" s="42"/>
      <c r="E446" s="163"/>
      <c r="F446" s="41"/>
    </row>
    <row r="447" spans="1:6" ht="12.75" customHeight="1">
      <c r="A447" s="14"/>
      <c r="B447" s="14" t="s">
        <v>22</v>
      </c>
      <c r="C447" s="55">
        <v>10000</v>
      </c>
      <c r="D447" s="55">
        <v>10000</v>
      </c>
      <c r="E447" s="166">
        <v>4978.14</v>
      </c>
      <c r="F447" s="157">
        <f>(E447/D447)*100</f>
        <v>49.781400000000005</v>
      </c>
    </row>
    <row r="448" spans="1:6" ht="12.75" customHeight="1">
      <c r="A448" s="14"/>
      <c r="B448" s="14"/>
      <c r="C448" s="55"/>
      <c r="D448" s="55"/>
      <c r="E448" s="166"/>
      <c r="F448" s="53"/>
    </row>
    <row r="449" spans="1:6" ht="12.75" customHeight="1">
      <c r="A449" s="14"/>
      <c r="B449" s="54" t="s">
        <v>23</v>
      </c>
      <c r="C449" s="55">
        <v>10000</v>
      </c>
      <c r="D449" s="55">
        <v>10000</v>
      </c>
      <c r="E449" s="166">
        <v>7200</v>
      </c>
      <c r="F449" s="157">
        <f>(E449/D449)*100</f>
        <v>72</v>
      </c>
    </row>
    <row r="450" spans="1:6" ht="12.75" customHeight="1">
      <c r="A450" s="14"/>
      <c r="B450" s="54"/>
      <c r="C450" s="55"/>
      <c r="D450" s="55"/>
      <c r="E450" s="166"/>
      <c r="F450" s="157"/>
    </row>
    <row r="451" spans="1:6" ht="12.75" customHeight="1">
      <c r="A451" s="14"/>
      <c r="B451" s="54" t="s">
        <v>307</v>
      </c>
      <c r="C451" s="55">
        <v>0</v>
      </c>
      <c r="D451" s="55">
        <v>100000</v>
      </c>
      <c r="E451" s="166">
        <v>30177.15</v>
      </c>
      <c r="F451" s="157"/>
    </row>
    <row r="452" spans="1:6" ht="12.75" customHeight="1">
      <c r="A452" s="14"/>
      <c r="B452" s="54"/>
      <c r="C452" s="55"/>
      <c r="D452" s="55"/>
      <c r="E452" s="166"/>
      <c r="F452" s="53"/>
    </row>
    <row r="453" spans="1:6" ht="12.75">
      <c r="A453" s="31"/>
      <c r="B453" s="52" t="s">
        <v>129</v>
      </c>
      <c r="C453" s="33">
        <v>198000</v>
      </c>
      <c r="D453" s="33">
        <v>257320</v>
      </c>
      <c r="E453" s="162">
        <v>106399.46</v>
      </c>
      <c r="F453" s="156">
        <f>(E453/D453)*100</f>
        <v>41.349082854033895</v>
      </c>
    </row>
    <row r="454" spans="2:6" ht="12.75" customHeight="1">
      <c r="B454" s="89"/>
      <c r="C454" s="37"/>
      <c r="D454" s="37"/>
      <c r="E454" s="167"/>
      <c r="F454" s="38"/>
    </row>
    <row r="455" spans="1:6" ht="12.75" customHeight="1">
      <c r="A455" s="39"/>
      <c r="B455" s="58"/>
      <c r="C455" s="42"/>
      <c r="D455" s="42"/>
      <c r="E455" s="163"/>
      <c r="F455" s="41"/>
    </row>
    <row r="456" spans="1:6" ht="13.5" thickBot="1">
      <c r="A456" s="43">
        <v>853</v>
      </c>
      <c r="B456" s="122" t="s">
        <v>105</v>
      </c>
      <c r="C456" s="45">
        <f>SUM(C458)</f>
        <v>754000</v>
      </c>
      <c r="D456" s="45">
        <f>SUM(D458)</f>
        <v>807700</v>
      </c>
      <c r="E456" s="164">
        <f>SUM(E458)</f>
        <v>313114.65</v>
      </c>
      <c r="F456" s="20">
        <f>(E456/D456)*100</f>
        <v>38.76620651231894</v>
      </c>
    </row>
    <row r="457" spans="1:6" ht="12.75" customHeight="1" thickTop="1">
      <c r="A457" s="14"/>
      <c r="B457" s="58"/>
      <c r="C457" s="55"/>
      <c r="D457" s="55"/>
      <c r="E457" s="166"/>
      <c r="F457" s="30"/>
    </row>
    <row r="458" spans="1:6" ht="12.75">
      <c r="A458" s="47">
        <v>85305</v>
      </c>
      <c r="B458" s="48" t="s">
        <v>106</v>
      </c>
      <c r="C458" s="27">
        <f>SUM(C460,C466)</f>
        <v>754000</v>
      </c>
      <c r="D458" s="27">
        <f>SUM(D460,D466)</f>
        <v>807700</v>
      </c>
      <c r="E458" s="160">
        <f>SUM(E460,E466)</f>
        <v>313114.65</v>
      </c>
      <c r="F458" s="28">
        <f>(E458/D458)*100</f>
        <v>38.76620651231894</v>
      </c>
    </row>
    <row r="459" spans="1:6" ht="12.75" customHeight="1">
      <c r="A459" s="14"/>
      <c r="B459" s="14"/>
      <c r="C459" s="42"/>
      <c r="D459" s="42"/>
      <c r="E459" s="163"/>
      <c r="F459" s="41"/>
    </row>
    <row r="460" spans="1:6" ht="12.75">
      <c r="A460" s="14"/>
      <c r="B460" s="31" t="s">
        <v>107</v>
      </c>
      <c r="C460" s="33">
        <f>SUM(C461:C462)</f>
        <v>638000</v>
      </c>
      <c r="D460" s="33">
        <f>SUM(D461:D462)</f>
        <v>638000</v>
      </c>
      <c r="E460" s="162">
        <f>SUM(E461:E462)</f>
        <v>311914.65</v>
      </c>
      <c r="F460" s="156">
        <f>(E460/D460)*100</f>
        <v>48.88944357366772</v>
      </c>
    </row>
    <row r="461" spans="1:6" ht="17.25" customHeight="1">
      <c r="A461" s="14"/>
      <c r="B461" s="14" t="s">
        <v>249</v>
      </c>
      <c r="C461" s="55">
        <v>530500</v>
      </c>
      <c r="D461" s="55">
        <v>562500</v>
      </c>
      <c r="E461" s="166">
        <v>279936.46</v>
      </c>
      <c r="F461" s="157">
        <f>(E461/D461)*100</f>
        <v>49.766481777777784</v>
      </c>
    </row>
    <row r="462" spans="1:6" ht="18.75" customHeight="1">
      <c r="A462" s="14"/>
      <c r="B462" s="14" t="s">
        <v>250</v>
      </c>
      <c r="C462" s="55">
        <f>143500-36000</f>
        <v>107500</v>
      </c>
      <c r="D462" s="55">
        <v>75500</v>
      </c>
      <c r="E462" s="166">
        <v>31978.19</v>
      </c>
      <c r="F462" s="157">
        <f>(E462/D462)*100</f>
        <v>42.355218543046355</v>
      </c>
    </row>
    <row r="463" spans="1:6" ht="16.5" customHeight="1">
      <c r="A463" s="14"/>
      <c r="B463" s="14" t="s">
        <v>164</v>
      </c>
      <c r="C463" s="55"/>
      <c r="D463" s="55"/>
      <c r="E463" s="166"/>
      <c r="F463" s="53"/>
    </row>
    <row r="464" spans="1:6" ht="18" customHeight="1">
      <c r="A464" s="14"/>
      <c r="B464" s="14" t="s">
        <v>185</v>
      </c>
      <c r="C464" s="55">
        <v>11000</v>
      </c>
      <c r="D464" s="55">
        <v>11000</v>
      </c>
      <c r="E464" s="166">
        <v>0</v>
      </c>
      <c r="F464" s="157">
        <f>(E464/D464)*100</f>
        <v>0</v>
      </c>
    </row>
    <row r="465" spans="1:6" ht="20.25" customHeight="1">
      <c r="A465" s="14"/>
      <c r="B465" s="31" t="s">
        <v>186</v>
      </c>
      <c r="C465" s="33">
        <v>15000</v>
      </c>
      <c r="D465" s="33">
        <v>15000</v>
      </c>
      <c r="E465" s="162">
        <v>0</v>
      </c>
      <c r="F465" s="156">
        <f>(E465/D465)*100</f>
        <v>0</v>
      </c>
    </row>
    <row r="466" spans="1:6" ht="25.5">
      <c r="A466" s="31"/>
      <c r="B466" s="126" t="s">
        <v>274</v>
      </c>
      <c r="C466" s="33">
        <v>116000</v>
      </c>
      <c r="D466" s="33">
        <v>169700</v>
      </c>
      <c r="E466" s="162">
        <v>1200</v>
      </c>
      <c r="F466" s="156">
        <f>(E466/D466)*100</f>
        <v>0.7071302298173248</v>
      </c>
    </row>
    <row r="467" spans="2:6" ht="12.75" customHeight="1">
      <c r="B467" s="35"/>
      <c r="C467" s="78"/>
      <c r="D467" s="78"/>
      <c r="E467" s="172"/>
      <c r="F467" s="77"/>
    </row>
    <row r="468" spans="1:6" ht="12.75" customHeight="1">
      <c r="A468" s="39"/>
      <c r="B468" s="39"/>
      <c r="C468" s="42"/>
      <c r="D468" s="42"/>
      <c r="E468" s="163"/>
      <c r="F468" s="41"/>
    </row>
    <row r="469" spans="1:6" ht="13.5" thickBot="1">
      <c r="A469" s="43">
        <v>854</v>
      </c>
      <c r="B469" s="122" t="s">
        <v>108</v>
      </c>
      <c r="C469" s="45">
        <f>SUM(C471,C477)</f>
        <v>402967</v>
      </c>
      <c r="D469" s="45">
        <f>SUM(D471,D477)</f>
        <v>536699</v>
      </c>
      <c r="E469" s="164">
        <f>SUM(E471,E477)</f>
        <v>283553.13</v>
      </c>
      <c r="F469" s="20">
        <f>(E469/D469)*100</f>
        <v>52.83280386212756</v>
      </c>
    </row>
    <row r="470" spans="1:6" ht="12.75" customHeight="1" thickTop="1">
      <c r="A470" s="14"/>
      <c r="B470" s="127"/>
      <c r="C470" s="29"/>
      <c r="D470" s="29"/>
      <c r="E470" s="161"/>
      <c r="F470" s="30"/>
    </row>
    <row r="471" spans="1:6" ht="12.75">
      <c r="A471" s="47">
        <v>85401</v>
      </c>
      <c r="B471" s="100" t="s">
        <v>109</v>
      </c>
      <c r="C471" s="27">
        <f>SUM(C473:C473)</f>
        <v>382967</v>
      </c>
      <c r="D471" s="27">
        <f>SUM(D473:D473)</f>
        <v>382967</v>
      </c>
      <c r="E471" s="160">
        <f>SUM(E473:E473)</f>
        <v>167742.53</v>
      </c>
      <c r="F471" s="28">
        <f>(E471/D471)*100</f>
        <v>43.8007791794071</v>
      </c>
    </row>
    <row r="472" spans="1:6" ht="12.75" customHeight="1">
      <c r="A472" s="14"/>
      <c r="B472" s="58"/>
      <c r="C472" s="55"/>
      <c r="D472" s="55"/>
      <c r="E472" s="166"/>
      <c r="F472" s="53"/>
    </row>
    <row r="473" spans="1:6" ht="12.75">
      <c r="A473" s="14"/>
      <c r="B473" s="58" t="s">
        <v>11</v>
      </c>
      <c r="C473" s="55">
        <v>382967</v>
      </c>
      <c r="D473" s="55">
        <v>382967</v>
      </c>
      <c r="E473" s="166">
        <v>167742.53</v>
      </c>
      <c r="F473" s="157">
        <f>(E473/D473)*100</f>
        <v>43.8007791794071</v>
      </c>
    </row>
    <row r="474" spans="1:6" ht="16.5" customHeight="1">
      <c r="A474" s="14"/>
      <c r="B474" s="58" t="s">
        <v>135</v>
      </c>
      <c r="C474" s="55"/>
      <c r="D474" s="55"/>
      <c r="E474" s="166"/>
      <c r="F474" s="53"/>
    </row>
    <row r="475" spans="1:6" ht="18" customHeight="1">
      <c r="A475" s="14"/>
      <c r="B475" s="94" t="s">
        <v>131</v>
      </c>
      <c r="C475" s="33">
        <v>335041</v>
      </c>
      <c r="D475" s="33">
        <v>335041</v>
      </c>
      <c r="E475" s="162">
        <v>149072.96</v>
      </c>
      <c r="F475" s="156">
        <f>(E475/D475)*100</f>
        <v>44.49394551711581</v>
      </c>
    </row>
    <row r="476" spans="1:6" ht="12.75">
      <c r="A476" s="14"/>
      <c r="B476" s="14"/>
      <c r="C476" s="55"/>
      <c r="D476" s="55"/>
      <c r="E476" s="166"/>
      <c r="F476" s="69"/>
    </row>
    <row r="477" spans="1:6" ht="12.75">
      <c r="A477" s="47">
        <v>85415</v>
      </c>
      <c r="B477" s="128" t="s">
        <v>165</v>
      </c>
      <c r="C477" s="27">
        <f>SUM(C479:C480)</f>
        <v>20000</v>
      </c>
      <c r="D477" s="27">
        <f>SUM(D479:D480)</f>
        <v>153732</v>
      </c>
      <c r="E477" s="160">
        <f>SUM(E479:E480)</f>
        <v>115810.6</v>
      </c>
      <c r="F477" s="28">
        <f>(E477/D477)*100</f>
        <v>75.33278692790051</v>
      </c>
    </row>
    <row r="478" spans="1:6" ht="12.75">
      <c r="A478" s="129"/>
      <c r="B478" s="130"/>
      <c r="C478" s="42"/>
      <c r="D478" s="42"/>
      <c r="E478" s="163"/>
      <c r="F478" s="75"/>
    </row>
    <row r="479" spans="1:6" ht="25.5">
      <c r="A479" s="14"/>
      <c r="B479" s="84" t="s">
        <v>308</v>
      </c>
      <c r="C479" s="33">
        <v>20000</v>
      </c>
      <c r="D479" s="33">
        <v>20000</v>
      </c>
      <c r="E479" s="162">
        <v>3120</v>
      </c>
      <c r="F479" s="156">
        <f>(E479/D479)*100</f>
        <v>15.6</v>
      </c>
    </row>
    <row r="480" spans="1:6" ht="12.75">
      <c r="A480" s="31"/>
      <c r="B480" s="183" t="s">
        <v>309</v>
      </c>
      <c r="C480" s="71">
        <v>0</v>
      </c>
      <c r="D480" s="71">
        <v>133732</v>
      </c>
      <c r="E480" s="169">
        <v>112690.6</v>
      </c>
      <c r="F480" s="156">
        <f>(E480/D480)*100</f>
        <v>84.265994675919</v>
      </c>
    </row>
    <row r="481" spans="1:6" ht="13.5" thickBot="1">
      <c r="A481" s="35"/>
      <c r="B481" s="111"/>
      <c r="C481" s="37"/>
      <c r="D481" s="37"/>
      <c r="E481" s="167"/>
      <c r="F481" s="187"/>
    </row>
    <row r="482" spans="1:6" ht="12.75">
      <c r="A482" s="3"/>
      <c r="B482" s="4"/>
      <c r="C482" s="5"/>
      <c r="D482" s="5"/>
      <c r="E482" s="5"/>
      <c r="F482" s="5"/>
    </row>
    <row r="483" spans="1:6" ht="12.75">
      <c r="A483" s="6" t="s">
        <v>55</v>
      </c>
      <c r="B483" s="7" t="s">
        <v>0</v>
      </c>
      <c r="C483" s="8" t="s">
        <v>49</v>
      </c>
      <c r="D483" s="8" t="s">
        <v>49</v>
      </c>
      <c r="E483" s="8" t="s">
        <v>14</v>
      </c>
      <c r="F483" s="8" t="s">
        <v>54</v>
      </c>
    </row>
    <row r="484" spans="1:6" ht="12.75">
      <c r="A484" s="6" t="s">
        <v>57</v>
      </c>
      <c r="B484" s="9"/>
      <c r="C484" s="8" t="s">
        <v>287</v>
      </c>
      <c r="D484" s="8" t="s">
        <v>288</v>
      </c>
      <c r="E484" s="8" t="s">
        <v>288</v>
      </c>
      <c r="F484" s="8" t="s">
        <v>15</v>
      </c>
    </row>
    <row r="485" spans="1:6" ht="13.5" thickBot="1">
      <c r="A485" s="10"/>
      <c r="B485" s="11"/>
      <c r="C485" s="12"/>
      <c r="D485" s="12"/>
      <c r="E485" s="12"/>
      <c r="F485" s="12"/>
    </row>
    <row r="486" spans="1:6" ht="12.75" customHeight="1">
      <c r="A486" s="39"/>
      <c r="B486" s="39"/>
      <c r="C486" s="42"/>
      <c r="D486" s="42"/>
      <c r="E486" s="163"/>
      <c r="F486" s="41"/>
    </row>
    <row r="487" spans="1:6" ht="13.5" thickBot="1">
      <c r="A487" s="43">
        <v>900</v>
      </c>
      <c r="B487" s="90" t="s">
        <v>110</v>
      </c>
      <c r="C487" s="45">
        <f>SUM(C489,C497,C506,C513,C524,C534)</f>
        <v>5791258</v>
      </c>
      <c r="D487" s="45">
        <f>SUM(D489,D497,D506,D513,D524,D534)</f>
        <v>6168858</v>
      </c>
      <c r="E487" s="164">
        <f>SUM(E489,E497,E506,E513,E524,E534)</f>
        <v>1901287.45</v>
      </c>
      <c r="F487" s="20">
        <f>(E487/D487)*100</f>
        <v>30.820736188124283</v>
      </c>
    </row>
    <row r="488" spans="1:6" ht="12.75" customHeight="1" thickTop="1">
      <c r="A488" s="14"/>
      <c r="B488" s="14"/>
      <c r="C488" s="55"/>
      <c r="D488" s="55"/>
      <c r="E488" s="166"/>
      <c r="F488" s="30"/>
    </row>
    <row r="489" spans="1:6" ht="12.75">
      <c r="A489" s="47">
        <v>90001</v>
      </c>
      <c r="B489" s="91" t="s">
        <v>111</v>
      </c>
      <c r="C489" s="27">
        <f>SUM(C491:C495)</f>
        <v>372500</v>
      </c>
      <c r="D489" s="27">
        <f>SUM(D491:D495)</f>
        <v>750100</v>
      </c>
      <c r="E489" s="160">
        <f>SUM(E491:E495)</f>
        <v>263926.99</v>
      </c>
      <c r="F489" s="28">
        <f>(E489/D489)*100</f>
        <v>35.18557392347687</v>
      </c>
    </row>
    <row r="490" spans="1:6" ht="12.75" customHeight="1">
      <c r="A490" s="14"/>
      <c r="B490" s="14"/>
      <c r="C490" s="55"/>
      <c r="D490" s="55"/>
      <c r="E490" s="166"/>
      <c r="F490" s="53"/>
    </row>
    <row r="491" spans="1:6" ht="12.75">
      <c r="A491" s="14"/>
      <c r="B491" s="31" t="s">
        <v>112</v>
      </c>
      <c r="C491" s="33">
        <v>192000</v>
      </c>
      <c r="D491" s="33">
        <v>192000</v>
      </c>
      <c r="E491" s="162">
        <v>8957.99</v>
      </c>
      <c r="F491" s="156">
        <f>(E491/D491)*100</f>
        <v>4.665619791666666</v>
      </c>
    </row>
    <row r="492" spans="1:6" ht="38.25">
      <c r="A492" s="14"/>
      <c r="B492" s="52" t="s">
        <v>187</v>
      </c>
      <c r="C492" s="33">
        <v>160000</v>
      </c>
      <c r="D492" s="33">
        <v>160000</v>
      </c>
      <c r="E492" s="162">
        <v>0</v>
      </c>
      <c r="F492" s="156">
        <f>(E492/D492)*100</f>
        <v>0</v>
      </c>
    </row>
    <row r="493" spans="1:6" ht="25.5">
      <c r="A493" s="14"/>
      <c r="B493" s="70" t="s">
        <v>25</v>
      </c>
      <c r="C493" s="71">
        <v>20000</v>
      </c>
      <c r="D493" s="71">
        <v>20000</v>
      </c>
      <c r="E493" s="169">
        <v>4469</v>
      </c>
      <c r="F493" s="156">
        <f>(E493/D493)*100</f>
        <v>22.345000000000002</v>
      </c>
    </row>
    <row r="494" spans="1:6" ht="12.75">
      <c r="A494" s="14"/>
      <c r="B494" s="70" t="s">
        <v>114</v>
      </c>
      <c r="C494" s="71">
        <v>500</v>
      </c>
      <c r="D494" s="71">
        <v>500</v>
      </c>
      <c r="E494" s="169">
        <v>500</v>
      </c>
      <c r="F494" s="156">
        <f>(E494/D494)*100</f>
        <v>100</v>
      </c>
    </row>
    <row r="495" spans="1:6" ht="25.5">
      <c r="A495" s="14"/>
      <c r="B495" s="56" t="s">
        <v>327</v>
      </c>
      <c r="C495" s="42">
        <v>0</v>
      </c>
      <c r="D495" s="42">
        <v>377600</v>
      </c>
      <c r="E495" s="163">
        <v>250000</v>
      </c>
      <c r="F495" s="157">
        <f>(E495/D495)*100</f>
        <v>66.20762711864407</v>
      </c>
    </row>
    <row r="496" spans="1:6" ht="12.75" customHeight="1">
      <c r="A496" s="39"/>
      <c r="B496" s="39"/>
      <c r="C496" s="42"/>
      <c r="D496" s="42"/>
      <c r="E496" s="163"/>
      <c r="F496" s="41"/>
    </row>
    <row r="497" spans="1:6" ht="12.75" customHeight="1">
      <c r="A497" s="47">
        <v>90002</v>
      </c>
      <c r="B497" s="48" t="s">
        <v>113</v>
      </c>
      <c r="C497" s="27">
        <f>SUM(C499:C504)</f>
        <v>1049700</v>
      </c>
      <c r="D497" s="27">
        <f>SUM(D499:D504)</f>
        <v>1049700</v>
      </c>
      <c r="E497" s="160">
        <f>SUM(E499:E504)</f>
        <v>490397</v>
      </c>
      <c r="F497" s="28">
        <f>(E497/D497)*100</f>
        <v>46.71782414023054</v>
      </c>
    </row>
    <row r="498" spans="1:6" ht="12.75" customHeight="1">
      <c r="A498" s="14"/>
      <c r="B498" s="49"/>
      <c r="C498" s="50"/>
      <c r="D498" s="50"/>
      <c r="E498" s="165"/>
      <c r="F498" s="51"/>
    </row>
    <row r="499" spans="1:6" ht="12.75">
      <c r="A499" s="14"/>
      <c r="B499" s="31" t="s">
        <v>27</v>
      </c>
      <c r="C499" s="33">
        <v>243600</v>
      </c>
      <c r="D499" s="33">
        <v>243600</v>
      </c>
      <c r="E499" s="162">
        <v>121800</v>
      </c>
      <c r="F499" s="156">
        <f aca="true" t="shared" si="4" ref="F499:F504">(E499/D499)*100</f>
        <v>50</v>
      </c>
    </row>
    <row r="500" spans="1:6" ht="25.5" customHeight="1">
      <c r="A500" s="14"/>
      <c r="B500" s="52" t="s">
        <v>275</v>
      </c>
      <c r="C500" s="33">
        <v>736000</v>
      </c>
      <c r="D500" s="33">
        <v>736000</v>
      </c>
      <c r="E500" s="162">
        <v>368006</v>
      </c>
      <c r="F500" s="156">
        <f t="shared" si="4"/>
        <v>50.000815217391306</v>
      </c>
    </row>
    <row r="501" spans="1:6" ht="25.5" customHeight="1">
      <c r="A501" s="14"/>
      <c r="B501" s="52" t="s">
        <v>276</v>
      </c>
      <c r="C501" s="33">
        <v>40000</v>
      </c>
      <c r="D501" s="33">
        <v>40000</v>
      </c>
      <c r="E501" s="162">
        <v>0</v>
      </c>
      <c r="F501" s="156">
        <f t="shared" si="4"/>
        <v>0</v>
      </c>
    </row>
    <row r="502" spans="1:6" ht="25.5" customHeight="1">
      <c r="A502" s="14"/>
      <c r="B502" s="52" t="s">
        <v>189</v>
      </c>
      <c r="C502" s="33">
        <v>30000</v>
      </c>
      <c r="D502" s="33">
        <v>29000</v>
      </c>
      <c r="E502" s="162">
        <v>535</v>
      </c>
      <c r="F502" s="156">
        <f t="shared" si="4"/>
        <v>1.8448275862068966</v>
      </c>
    </row>
    <row r="503" spans="1:6" ht="25.5" customHeight="1">
      <c r="A503" s="14"/>
      <c r="B503" s="52" t="s">
        <v>310</v>
      </c>
      <c r="C503" s="33">
        <v>0</v>
      </c>
      <c r="D503" s="33">
        <v>1000</v>
      </c>
      <c r="E503" s="162">
        <v>0</v>
      </c>
      <c r="F503" s="156">
        <f t="shared" si="4"/>
        <v>0</v>
      </c>
    </row>
    <row r="504" spans="1:6" ht="25.5" customHeight="1">
      <c r="A504" s="14"/>
      <c r="B504" s="52" t="s">
        <v>47</v>
      </c>
      <c r="C504" s="33">
        <v>100</v>
      </c>
      <c r="D504" s="33">
        <v>100</v>
      </c>
      <c r="E504" s="162">
        <v>56</v>
      </c>
      <c r="F504" s="156">
        <f t="shared" si="4"/>
        <v>56.00000000000001</v>
      </c>
    </row>
    <row r="505" spans="1:6" ht="12.75" customHeight="1">
      <c r="A505" s="14"/>
      <c r="B505" s="14"/>
      <c r="C505" s="42"/>
      <c r="D505" s="42"/>
      <c r="E505" s="163"/>
      <c r="F505" s="41"/>
    </row>
    <row r="506" spans="1:6" ht="12.75" customHeight="1">
      <c r="A506" s="47">
        <v>90003</v>
      </c>
      <c r="B506" s="48" t="s">
        <v>115</v>
      </c>
      <c r="C506" s="27">
        <f>SUM(C508:C511)</f>
        <v>864000</v>
      </c>
      <c r="D506" s="27">
        <f>SUM(D508:D511)</f>
        <v>864000</v>
      </c>
      <c r="E506" s="160">
        <f>SUM(E508:E511)</f>
        <v>327290.66</v>
      </c>
      <c r="F506" s="28">
        <f>(E506/D506)*100</f>
        <v>37.880863425925924</v>
      </c>
    </row>
    <row r="507" spans="1:6" ht="12.75" customHeight="1">
      <c r="A507" s="14"/>
      <c r="B507" s="49"/>
      <c r="C507" s="50"/>
      <c r="D507" s="50"/>
      <c r="E507" s="165"/>
      <c r="F507" s="51"/>
    </row>
    <row r="508" spans="1:6" ht="12.75">
      <c r="A508" s="14"/>
      <c r="B508" s="52" t="s">
        <v>136</v>
      </c>
      <c r="C508" s="33">
        <v>44000</v>
      </c>
      <c r="D508" s="33">
        <v>44000</v>
      </c>
      <c r="E508" s="162">
        <v>20948.66</v>
      </c>
      <c r="F508" s="156">
        <f>(E508/D508)*100</f>
        <v>47.61059090909091</v>
      </c>
    </row>
    <row r="509" spans="1:6" ht="12.75">
      <c r="A509" s="14"/>
      <c r="B509" s="31" t="s">
        <v>17</v>
      </c>
      <c r="C509" s="33">
        <v>700000</v>
      </c>
      <c r="D509" s="33">
        <v>700000</v>
      </c>
      <c r="E509" s="162">
        <v>306342</v>
      </c>
      <c r="F509" s="156">
        <f>(E509/D509)*100</f>
        <v>43.76314285714285</v>
      </c>
    </row>
    <row r="510" spans="1:6" ht="12.75">
      <c r="A510" s="14"/>
      <c r="B510" s="31" t="s">
        <v>190</v>
      </c>
      <c r="C510" s="33">
        <v>100000</v>
      </c>
      <c r="D510" s="33">
        <v>100000</v>
      </c>
      <c r="E510" s="162">
        <v>0</v>
      </c>
      <c r="F510" s="156">
        <f>(E510/D510)*100</f>
        <v>0</v>
      </c>
    </row>
    <row r="511" spans="1:6" ht="12.75">
      <c r="A511" s="14"/>
      <c r="B511" s="31" t="s">
        <v>191</v>
      </c>
      <c r="C511" s="33">
        <v>20000</v>
      </c>
      <c r="D511" s="33">
        <v>20000</v>
      </c>
      <c r="E511" s="162">
        <v>0</v>
      </c>
      <c r="F511" s="156">
        <f>(E511/D511)*100</f>
        <v>0</v>
      </c>
    </row>
    <row r="512" spans="1:6" ht="12.75" customHeight="1">
      <c r="A512" s="14"/>
      <c r="B512" s="39"/>
      <c r="C512" s="42"/>
      <c r="D512" s="42"/>
      <c r="E512" s="163"/>
      <c r="F512" s="41"/>
    </row>
    <row r="513" spans="1:6" ht="12.75">
      <c r="A513" s="47">
        <v>90004</v>
      </c>
      <c r="B513" s="91" t="s">
        <v>116</v>
      </c>
      <c r="C513" s="27">
        <f>SUM(C515,C517:C522)</f>
        <v>1329058</v>
      </c>
      <c r="D513" s="27">
        <f>SUM(D515,D517:D522)</f>
        <v>1329058</v>
      </c>
      <c r="E513" s="160">
        <f>SUM(E515,E517:E522)</f>
        <v>350188.43000000005</v>
      </c>
      <c r="F513" s="28">
        <f>(E513/D513)*100</f>
        <v>26.348619097134968</v>
      </c>
    </row>
    <row r="514" spans="1:6" ht="12.75" customHeight="1">
      <c r="A514" s="14"/>
      <c r="B514" s="114"/>
      <c r="C514" s="50"/>
      <c r="D514" s="50"/>
      <c r="E514" s="165"/>
      <c r="F514" s="51"/>
    </row>
    <row r="515" spans="1:6" ht="25.5">
      <c r="A515" s="14"/>
      <c r="B515" s="54" t="s">
        <v>311</v>
      </c>
      <c r="C515" s="55">
        <f>329000+10094</f>
        <v>339094</v>
      </c>
      <c r="D515" s="55">
        <f>329000+10094</f>
        <v>339094</v>
      </c>
      <c r="E515" s="166">
        <v>147087.67</v>
      </c>
      <c r="F515" s="157">
        <f aca="true" t="shared" si="5" ref="F515:F522">(E515/D515)*100</f>
        <v>43.37666546739253</v>
      </c>
    </row>
    <row r="516" spans="1:6" ht="12.75">
      <c r="A516" s="14"/>
      <c r="B516" s="52" t="s">
        <v>231</v>
      </c>
      <c r="C516" s="33">
        <v>0</v>
      </c>
      <c r="D516" s="33">
        <v>5610</v>
      </c>
      <c r="E516" s="162">
        <v>1794.6</v>
      </c>
      <c r="F516" s="156">
        <f t="shared" si="5"/>
        <v>31.989304812834224</v>
      </c>
    </row>
    <row r="517" spans="1:6" ht="12.75" customHeight="1">
      <c r="A517" s="14"/>
      <c r="B517" s="70" t="s">
        <v>233</v>
      </c>
      <c r="C517" s="71">
        <v>5035</v>
      </c>
      <c r="D517" s="71">
        <v>5035</v>
      </c>
      <c r="E517" s="169">
        <v>3660</v>
      </c>
      <c r="F517" s="156">
        <f t="shared" si="5"/>
        <v>72.69116186693148</v>
      </c>
    </row>
    <row r="518" spans="1:6" ht="12.75">
      <c r="A518" s="14"/>
      <c r="B518" s="131" t="s">
        <v>18</v>
      </c>
      <c r="C518" s="71">
        <f>110000+1929</f>
        <v>111929</v>
      </c>
      <c r="D518" s="71">
        <f>110000+1929</f>
        <v>111929</v>
      </c>
      <c r="E518" s="169">
        <v>15471.57</v>
      </c>
      <c r="F518" s="156">
        <f t="shared" si="5"/>
        <v>13.822664367590168</v>
      </c>
    </row>
    <row r="519" spans="1:6" ht="25.5">
      <c r="A519" s="14"/>
      <c r="B519" s="70" t="s">
        <v>130</v>
      </c>
      <c r="C519" s="71">
        <v>10000</v>
      </c>
      <c r="D519" s="71">
        <v>10000</v>
      </c>
      <c r="E519" s="169">
        <v>0</v>
      </c>
      <c r="F519" s="156">
        <f t="shared" si="5"/>
        <v>0</v>
      </c>
    </row>
    <row r="520" spans="1:6" ht="12.75">
      <c r="A520" s="14"/>
      <c r="B520" s="70" t="s">
        <v>313</v>
      </c>
      <c r="C520" s="71">
        <v>50000</v>
      </c>
      <c r="D520" s="71">
        <v>50000</v>
      </c>
      <c r="E520" s="169">
        <v>0</v>
      </c>
      <c r="F520" s="156">
        <f t="shared" si="5"/>
        <v>0</v>
      </c>
    </row>
    <row r="521" spans="1:6" ht="12.75">
      <c r="A521" s="14"/>
      <c r="B521" s="70" t="s">
        <v>312</v>
      </c>
      <c r="C521" s="71">
        <v>80000</v>
      </c>
      <c r="D521" s="71">
        <v>80000</v>
      </c>
      <c r="E521" s="169">
        <v>0</v>
      </c>
      <c r="F521" s="156">
        <f t="shared" si="5"/>
        <v>0</v>
      </c>
    </row>
    <row r="522" spans="1:6" ht="25.5">
      <c r="A522" s="14"/>
      <c r="B522" s="70" t="s">
        <v>277</v>
      </c>
      <c r="C522" s="71">
        <f>642000+91000</f>
        <v>733000</v>
      </c>
      <c r="D522" s="71">
        <f>642000+91000</f>
        <v>733000</v>
      </c>
      <c r="E522" s="169">
        <v>183969.19</v>
      </c>
      <c r="F522" s="156">
        <f t="shared" si="5"/>
        <v>25.098115961800822</v>
      </c>
    </row>
    <row r="523" spans="1:6" ht="12.75" customHeight="1">
      <c r="A523" s="14"/>
      <c r="B523" s="14"/>
      <c r="C523" s="55"/>
      <c r="D523" s="55"/>
      <c r="E523" s="166"/>
      <c r="F523" s="53"/>
    </row>
    <row r="524" spans="1:6" ht="12.75">
      <c r="A524" s="47">
        <v>90015</v>
      </c>
      <c r="B524" s="91" t="s">
        <v>117</v>
      </c>
      <c r="C524" s="27">
        <f>SUM(C526,C530:C532)</f>
        <v>1582000</v>
      </c>
      <c r="D524" s="27">
        <f>SUM(D526,D530:D532)</f>
        <v>1582000</v>
      </c>
      <c r="E524" s="160">
        <f>SUM(E526,E530:E532)</f>
        <v>417485.15</v>
      </c>
      <c r="F524" s="28">
        <f>(E524/D524)*100</f>
        <v>26.389706068268016</v>
      </c>
    </row>
    <row r="525" spans="1:6" ht="12.75" customHeight="1">
      <c r="A525" s="14"/>
      <c r="B525" s="14"/>
      <c r="C525" s="55"/>
      <c r="D525" s="55"/>
      <c r="E525" s="166"/>
      <c r="F525" s="53"/>
    </row>
    <row r="526" spans="1:6" ht="12.75">
      <c r="A526" s="14"/>
      <c r="B526" s="14" t="s">
        <v>19</v>
      </c>
      <c r="C526" s="55">
        <v>910000</v>
      </c>
      <c r="D526" s="55">
        <v>910000</v>
      </c>
      <c r="E526" s="166">
        <v>414788.15</v>
      </c>
      <c r="F526" s="157">
        <f>(E526/D526)*100</f>
        <v>45.58111538461539</v>
      </c>
    </row>
    <row r="527" spans="1:6" ht="12.75">
      <c r="A527" s="14"/>
      <c r="B527" s="14" t="s">
        <v>5</v>
      </c>
      <c r="C527" s="55"/>
      <c r="D527" s="55"/>
      <c r="E527" s="166"/>
      <c r="F527" s="53"/>
    </row>
    <row r="528" spans="1:6" ht="25.5">
      <c r="A528" s="14"/>
      <c r="B528" s="54" t="s">
        <v>192</v>
      </c>
      <c r="C528" s="55">
        <v>70000</v>
      </c>
      <c r="D528" s="55">
        <v>70000</v>
      </c>
      <c r="E528" s="166">
        <v>30571.78</v>
      </c>
      <c r="F528" s="157">
        <f>(E528/D528)*100</f>
        <v>43.67397142857143</v>
      </c>
    </row>
    <row r="529" spans="1:6" ht="12.75">
      <c r="A529" s="14"/>
      <c r="B529" s="52" t="s">
        <v>42</v>
      </c>
      <c r="C529" s="33">
        <v>180000</v>
      </c>
      <c r="D529" s="33">
        <v>180000</v>
      </c>
      <c r="E529" s="162">
        <v>69210.03</v>
      </c>
      <c r="F529" s="156">
        <f>(E529/D529)*100</f>
        <v>38.45001666666666</v>
      </c>
    </row>
    <row r="530" spans="1:6" ht="25.5">
      <c r="A530" s="14"/>
      <c r="B530" s="52" t="s">
        <v>234</v>
      </c>
      <c r="C530" s="33">
        <v>30000</v>
      </c>
      <c r="D530" s="33">
        <v>30000</v>
      </c>
      <c r="E530" s="162">
        <v>0</v>
      </c>
      <c r="F530" s="156">
        <f>(E530/D530)*100</f>
        <v>0</v>
      </c>
    </row>
    <row r="531" spans="1:6" ht="12.75" customHeight="1">
      <c r="A531" s="14"/>
      <c r="B531" s="52" t="s">
        <v>278</v>
      </c>
      <c r="C531" s="33">
        <v>372000</v>
      </c>
      <c r="D531" s="33">
        <v>372000</v>
      </c>
      <c r="E531" s="162">
        <v>1965</v>
      </c>
      <c r="F531" s="156">
        <f>(E531/D531)*100</f>
        <v>0.5282258064516129</v>
      </c>
    </row>
    <row r="532" spans="1:6" ht="12.75">
      <c r="A532" s="14"/>
      <c r="B532" s="52" t="s">
        <v>279</v>
      </c>
      <c r="C532" s="33">
        <v>270000</v>
      </c>
      <c r="D532" s="33">
        <v>270000</v>
      </c>
      <c r="E532" s="162">
        <v>732</v>
      </c>
      <c r="F532" s="156">
        <f>(E532/D532)*100</f>
        <v>0.27111111111111114</v>
      </c>
    </row>
    <row r="533" spans="1:6" ht="12.75" customHeight="1">
      <c r="A533" s="14"/>
      <c r="B533" s="14"/>
      <c r="C533" s="55"/>
      <c r="D533" s="55"/>
      <c r="E533" s="166"/>
      <c r="F533" s="53"/>
    </row>
    <row r="534" spans="1:6" ht="12.75">
      <c r="A534" s="47">
        <v>90095</v>
      </c>
      <c r="B534" s="48" t="s">
        <v>59</v>
      </c>
      <c r="C534" s="27">
        <f>SUM(C536:C545)</f>
        <v>594000</v>
      </c>
      <c r="D534" s="27">
        <f>SUM(D536:D545)</f>
        <v>594000</v>
      </c>
      <c r="E534" s="160">
        <f>SUM(E536:E545)</f>
        <v>51999.22</v>
      </c>
      <c r="F534" s="28">
        <f>(E534/D534)*100</f>
        <v>8.754077441077442</v>
      </c>
    </row>
    <row r="535" spans="1:6" ht="12.75" customHeight="1">
      <c r="A535" s="14"/>
      <c r="B535" s="14"/>
      <c r="C535" s="55"/>
      <c r="D535" s="55"/>
      <c r="E535" s="166"/>
      <c r="F535" s="53"/>
    </row>
    <row r="536" spans="1:6" ht="12.75">
      <c r="A536" s="14"/>
      <c r="B536" s="52" t="s">
        <v>193</v>
      </c>
      <c r="C536" s="33">
        <v>50000</v>
      </c>
      <c r="D536" s="33">
        <v>50000</v>
      </c>
      <c r="E536" s="162">
        <v>5908.28</v>
      </c>
      <c r="F536" s="156">
        <f aca="true" t="shared" si="6" ref="F536:F545">(E536/D536)*100</f>
        <v>11.816559999999999</v>
      </c>
    </row>
    <row r="537" spans="1:6" ht="12.75">
      <c r="A537" s="14"/>
      <c r="B537" s="52" t="s">
        <v>194</v>
      </c>
      <c r="C537" s="33">
        <v>100000</v>
      </c>
      <c r="D537" s="33">
        <v>100000</v>
      </c>
      <c r="E537" s="162">
        <v>0</v>
      </c>
      <c r="F537" s="156">
        <f t="shared" si="6"/>
        <v>0</v>
      </c>
    </row>
    <row r="538" spans="1:6" ht="12.75">
      <c r="A538" s="14"/>
      <c r="B538" s="52" t="s">
        <v>37</v>
      </c>
      <c r="C538" s="33">
        <v>1000</v>
      </c>
      <c r="D538" s="33">
        <v>1000</v>
      </c>
      <c r="E538" s="162">
        <v>420.07</v>
      </c>
      <c r="F538" s="156">
        <f t="shared" si="6"/>
        <v>42.007</v>
      </c>
    </row>
    <row r="539" spans="1:6" ht="14.25" customHeight="1">
      <c r="A539" s="14"/>
      <c r="B539" s="52" t="s">
        <v>280</v>
      </c>
      <c r="C539" s="33">
        <v>300000</v>
      </c>
      <c r="D539" s="33">
        <v>300000</v>
      </c>
      <c r="E539" s="162">
        <v>0</v>
      </c>
      <c r="F539" s="156">
        <f t="shared" si="6"/>
        <v>0</v>
      </c>
    </row>
    <row r="540" spans="1:6" ht="12.75">
      <c r="A540" s="14"/>
      <c r="B540" s="52" t="s">
        <v>46</v>
      </c>
      <c r="C540" s="33">
        <v>30000</v>
      </c>
      <c r="D540" s="33">
        <v>30000</v>
      </c>
      <c r="E540" s="162">
        <v>11160</v>
      </c>
      <c r="F540" s="156">
        <f t="shared" si="6"/>
        <v>37.2</v>
      </c>
    </row>
    <row r="541" spans="1:6" ht="12.75">
      <c r="A541" s="14"/>
      <c r="B541" s="70" t="s">
        <v>137</v>
      </c>
      <c r="C541" s="71">
        <v>30000</v>
      </c>
      <c r="D541" s="71">
        <v>30000</v>
      </c>
      <c r="E541" s="169">
        <v>0</v>
      </c>
      <c r="F541" s="156">
        <f t="shared" si="6"/>
        <v>0</v>
      </c>
    </row>
    <row r="542" spans="1:6" ht="12.75">
      <c r="A542" s="14"/>
      <c r="B542" s="70" t="s">
        <v>195</v>
      </c>
      <c r="C542" s="71">
        <v>5000</v>
      </c>
      <c r="D542" s="71">
        <v>5000</v>
      </c>
      <c r="E542" s="169">
        <v>0</v>
      </c>
      <c r="F542" s="156">
        <f t="shared" si="6"/>
        <v>0</v>
      </c>
    </row>
    <row r="543" spans="1:6" ht="12.75">
      <c r="A543" s="14"/>
      <c r="B543" s="52" t="s">
        <v>235</v>
      </c>
      <c r="C543" s="33">
        <v>4500</v>
      </c>
      <c r="D543" s="33">
        <v>4500</v>
      </c>
      <c r="E543" s="162">
        <v>4500</v>
      </c>
      <c r="F543" s="156">
        <f t="shared" si="6"/>
        <v>100</v>
      </c>
    </row>
    <row r="544" spans="1:6" ht="25.5">
      <c r="A544" s="14"/>
      <c r="B544" s="52" t="s">
        <v>314</v>
      </c>
      <c r="C544" s="33">
        <v>0</v>
      </c>
      <c r="D544" s="33">
        <v>2500</v>
      </c>
      <c r="E544" s="162">
        <v>2500</v>
      </c>
      <c r="F544" s="156">
        <f t="shared" si="6"/>
        <v>100</v>
      </c>
    </row>
    <row r="545" spans="1:6" ht="25.5">
      <c r="A545" s="31"/>
      <c r="B545" s="52" t="s">
        <v>153</v>
      </c>
      <c r="C545" s="33">
        <f>70000+3500</f>
        <v>73500</v>
      </c>
      <c r="D545" s="33">
        <v>71000</v>
      </c>
      <c r="E545" s="162">
        <v>27510.87</v>
      </c>
      <c r="F545" s="156">
        <f t="shared" si="6"/>
        <v>38.74770422535211</v>
      </c>
    </row>
    <row r="546" spans="1:6" ht="13.5" thickBot="1">
      <c r="A546" s="35"/>
      <c r="B546" s="85"/>
      <c r="C546" s="37"/>
      <c r="D546" s="37"/>
      <c r="E546" s="167"/>
      <c r="F546" s="187"/>
    </row>
    <row r="547" spans="1:6" ht="12.75">
      <c r="A547" s="3"/>
      <c r="B547" s="4"/>
      <c r="C547" s="5"/>
      <c r="D547" s="5"/>
      <c r="E547" s="5"/>
      <c r="F547" s="5"/>
    </row>
    <row r="548" spans="1:6" ht="12.75">
      <c r="A548" s="6" t="s">
        <v>55</v>
      </c>
      <c r="B548" s="7" t="s">
        <v>0</v>
      </c>
      <c r="C548" s="8" t="s">
        <v>49</v>
      </c>
      <c r="D548" s="8" t="s">
        <v>49</v>
      </c>
      <c r="E548" s="8" t="s">
        <v>14</v>
      </c>
      <c r="F548" s="8" t="s">
        <v>54</v>
      </c>
    </row>
    <row r="549" spans="1:6" ht="12.75">
      <c r="A549" s="6" t="s">
        <v>57</v>
      </c>
      <c r="B549" s="9"/>
      <c r="C549" s="8" t="s">
        <v>287</v>
      </c>
      <c r="D549" s="8" t="s">
        <v>288</v>
      </c>
      <c r="E549" s="8" t="s">
        <v>288</v>
      </c>
      <c r="F549" s="8" t="s">
        <v>15</v>
      </c>
    </row>
    <row r="550" spans="1:6" ht="13.5" thickBot="1">
      <c r="A550" s="10"/>
      <c r="B550" s="11"/>
      <c r="C550" s="12"/>
      <c r="D550" s="12"/>
      <c r="E550" s="12"/>
      <c r="F550" s="12"/>
    </row>
    <row r="551" spans="1:6" ht="12.75" customHeight="1">
      <c r="A551" s="39"/>
      <c r="B551" s="132"/>
      <c r="C551" s="42"/>
      <c r="D551" s="42"/>
      <c r="E551" s="163"/>
      <c r="F551" s="41"/>
    </row>
    <row r="552" spans="1:6" ht="13.5" thickBot="1">
      <c r="A552" s="43">
        <v>921</v>
      </c>
      <c r="B552" s="122" t="s">
        <v>118</v>
      </c>
      <c r="C552" s="45">
        <f>SUM(C554,C561,C565,C572)</f>
        <v>2653000</v>
      </c>
      <c r="D552" s="45">
        <f>SUM(D554,D561,D565,D572)</f>
        <v>2775400</v>
      </c>
      <c r="E552" s="164">
        <f>SUM(E554,E561,E565,E572)</f>
        <v>1071828.12</v>
      </c>
      <c r="F552" s="20">
        <f>(E552/D552)*100</f>
        <v>38.61887007278231</v>
      </c>
    </row>
    <row r="553" spans="1:6" ht="12.75" customHeight="1" thickTop="1">
      <c r="A553" s="14"/>
      <c r="B553" s="35"/>
      <c r="C553" s="55"/>
      <c r="D553" s="55"/>
      <c r="E553" s="166"/>
      <c r="F553" s="30"/>
    </row>
    <row r="554" spans="1:6" ht="12.75">
      <c r="A554" s="47">
        <v>92109</v>
      </c>
      <c r="B554" s="133" t="s">
        <v>119</v>
      </c>
      <c r="C554" s="27">
        <f>SUM(C556:C559)</f>
        <v>818000</v>
      </c>
      <c r="D554" s="27">
        <f>SUM(D556:D559)</f>
        <v>878000</v>
      </c>
      <c r="E554" s="160">
        <f>SUM(E556:E559)</f>
        <v>518000</v>
      </c>
      <c r="F554" s="28">
        <f>(E554/D554)*100</f>
        <v>58.997722095671975</v>
      </c>
    </row>
    <row r="555" spans="1:6" ht="12.75" customHeight="1">
      <c r="A555" s="14"/>
      <c r="B555" s="35"/>
      <c r="C555" s="42"/>
      <c r="D555" s="42"/>
      <c r="E555" s="163"/>
      <c r="F555" s="41"/>
    </row>
    <row r="556" spans="1:6" ht="12.75">
      <c r="A556" s="14"/>
      <c r="B556" s="35" t="s">
        <v>30</v>
      </c>
      <c r="C556" s="55">
        <v>720000</v>
      </c>
      <c r="D556" s="55">
        <v>720000</v>
      </c>
      <c r="E556" s="166">
        <v>410000</v>
      </c>
      <c r="F556" s="157">
        <f>(E556/D556)*100</f>
        <v>56.94444444444444</v>
      </c>
    </row>
    <row r="557" spans="1:6" ht="12.75">
      <c r="A557" s="14"/>
      <c r="B557" s="85" t="s">
        <v>166</v>
      </c>
      <c r="C557" s="55">
        <v>98000</v>
      </c>
      <c r="D557" s="55">
        <v>98000</v>
      </c>
      <c r="E557" s="166">
        <v>98000</v>
      </c>
      <c r="F557" s="157">
        <f>(E557/D557)*100</f>
        <v>100</v>
      </c>
    </row>
    <row r="558" spans="1:6" ht="25.5">
      <c r="A558" s="14"/>
      <c r="B558" s="85" t="s">
        <v>316</v>
      </c>
      <c r="C558" s="55">
        <v>0</v>
      </c>
      <c r="D558" s="55">
        <v>50000</v>
      </c>
      <c r="E558" s="166">
        <v>0</v>
      </c>
      <c r="F558" s="157">
        <f>(E558/D558)*100</f>
        <v>0</v>
      </c>
    </row>
    <row r="559" spans="1:6" ht="25.5">
      <c r="A559" s="14"/>
      <c r="B559" s="98" t="s">
        <v>315</v>
      </c>
      <c r="C559" s="55">
        <v>0</v>
      </c>
      <c r="D559" s="55">
        <v>10000</v>
      </c>
      <c r="E559" s="166">
        <v>10000</v>
      </c>
      <c r="F559" s="157">
        <f>(E559/D559)*100</f>
        <v>100</v>
      </c>
    </row>
    <row r="560" spans="1:6" ht="12.75" customHeight="1">
      <c r="A560" s="14"/>
      <c r="B560" s="35"/>
      <c r="C560" s="55"/>
      <c r="D560" s="55"/>
      <c r="E560" s="166"/>
      <c r="F560" s="53"/>
    </row>
    <row r="561" spans="1:6" ht="12.75">
      <c r="A561" s="47">
        <v>92116</v>
      </c>
      <c r="B561" s="134" t="s">
        <v>120</v>
      </c>
      <c r="C561" s="27">
        <f>SUM(C563)</f>
        <v>860000</v>
      </c>
      <c r="D561" s="27">
        <f>SUM(D563)</f>
        <v>890000</v>
      </c>
      <c r="E561" s="160">
        <f>SUM(E563)</f>
        <v>459996</v>
      </c>
      <c r="F561" s="28">
        <f>(E561/D561)*100</f>
        <v>51.68494382022472</v>
      </c>
    </row>
    <row r="562" spans="1:6" ht="12.75" customHeight="1">
      <c r="A562" s="14"/>
      <c r="B562" s="35"/>
      <c r="C562" s="42"/>
      <c r="D562" s="42"/>
      <c r="E562" s="163"/>
      <c r="F562" s="41"/>
    </row>
    <row r="563" spans="1:6" ht="12.75">
      <c r="A563" s="14"/>
      <c r="B563" s="89" t="s">
        <v>29</v>
      </c>
      <c r="C563" s="33">
        <v>860000</v>
      </c>
      <c r="D563" s="33">
        <v>890000</v>
      </c>
      <c r="E563" s="162">
        <v>459996</v>
      </c>
      <c r="F563" s="156">
        <f>(E563/D563)*100</f>
        <v>51.68494382022472</v>
      </c>
    </row>
    <row r="564" spans="1:6" ht="12.75" customHeight="1">
      <c r="A564" s="14"/>
      <c r="B564" s="85"/>
      <c r="C564" s="42"/>
      <c r="D564" s="42"/>
      <c r="E564" s="163"/>
      <c r="F564" s="41"/>
    </row>
    <row r="565" spans="1:6" ht="12.75">
      <c r="A565" s="47">
        <v>92120</v>
      </c>
      <c r="B565" s="135" t="s">
        <v>121</v>
      </c>
      <c r="C565" s="27">
        <f>SUM(C567:C570)</f>
        <v>764000</v>
      </c>
      <c r="D565" s="27">
        <f>SUM(D567:D570)</f>
        <v>796400</v>
      </c>
      <c r="E565" s="160">
        <f>SUM(E567:E570)</f>
        <v>183</v>
      </c>
      <c r="F565" s="28">
        <f>(E565/D565)*100</f>
        <v>0.022978402812656958</v>
      </c>
    </row>
    <row r="566" spans="1:6" ht="12.75" customHeight="1">
      <c r="A566" s="14"/>
      <c r="B566" s="136"/>
      <c r="C566" s="55"/>
      <c r="D566" s="55"/>
      <c r="E566" s="166"/>
      <c r="F566" s="53"/>
    </row>
    <row r="567" spans="1:6" ht="38.25">
      <c r="A567" s="14"/>
      <c r="B567" s="133" t="s">
        <v>281</v>
      </c>
      <c r="C567" s="33">
        <v>500000</v>
      </c>
      <c r="D567" s="33">
        <v>592400</v>
      </c>
      <c r="E567" s="162">
        <v>0</v>
      </c>
      <c r="F567" s="156">
        <f>(E567/D567)*100</f>
        <v>0</v>
      </c>
    </row>
    <row r="568" spans="1:6" ht="17.25" customHeight="1">
      <c r="A568" s="14"/>
      <c r="B568" s="133" t="s">
        <v>282</v>
      </c>
      <c r="C568" s="33">
        <v>4000</v>
      </c>
      <c r="D568" s="33">
        <v>4000</v>
      </c>
      <c r="E568" s="162">
        <v>0</v>
      </c>
      <c r="F568" s="156">
        <f>(E568/D568)*100</f>
        <v>0</v>
      </c>
    </row>
    <row r="569" spans="1:6" ht="25.5">
      <c r="A569" s="14"/>
      <c r="B569" s="137" t="s">
        <v>283</v>
      </c>
      <c r="C569" s="33">
        <v>10000</v>
      </c>
      <c r="D569" s="33">
        <v>0</v>
      </c>
      <c r="E569" s="162">
        <v>0</v>
      </c>
      <c r="F569" s="156">
        <v>0</v>
      </c>
    </row>
    <row r="570" spans="1:6" ht="12.75">
      <c r="A570" s="14"/>
      <c r="B570" s="137" t="s">
        <v>284</v>
      </c>
      <c r="C570" s="33">
        <v>250000</v>
      </c>
      <c r="D570" s="33">
        <v>200000</v>
      </c>
      <c r="E570" s="162">
        <v>183</v>
      </c>
      <c r="F570" s="156">
        <f>(E570/D570)*100</f>
        <v>0.0915</v>
      </c>
    </row>
    <row r="571" spans="1:6" ht="12.75" customHeight="1">
      <c r="A571" s="14"/>
      <c r="B571" s="85"/>
      <c r="C571" s="55"/>
      <c r="D571" s="55"/>
      <c r="E571" s="166"/>
      <c r="F571" s="53"/>
    </row>
    <row r="572" spans="1:6" ht="12.75">
      <c r="A572" s="47">
        <v>92195</v>
      </c>
      <c r="B572" s="138" t="s">
        <v>59</v>
      </c>
      <c r="C572" s="27">
        <f>SUM(C574,C576:C578)</f>
        <v>211000</v>
      </c>
      <c r="D572" s="27">
        <f>SUM(D574,D576:D578)</f>
        <v>211000</v>
      </c>
      <c r="E572" s="160">
        <f>SUM(E574,E576:E578)</f>
        <v>93649.12</v>
      </c>
      <c r="F572" s="28">
        <f>(E572/D572)*100</f>
        <v>44.38346919431279</v>
      </c>
    </row>
    <row r="573" spans="1:6" ht="12.75" customHeight="1">
      <c r="A573" s="14"/>
      <c r="B573" s="35"/>
      <c r="C573" s="42"/>
      <c r="D573" s="42"/>
      <c r="E573" s="163"/>
      <c r="F573" s="41"/>
    </row>
    <row r="574" spans="1:6" ht="12.75">
      <c r="A574" s="14"/>
      <c r="B574" s="35" t="s">
        <v>20</v>
      </c>
      <c r="C574" s="55">
        <v>76000</v>
      </c>
      <c r="D574" s="55">
        <v>76000</v>
      </c>
      <c r="E574" s="166">
        <v>18036.27</v>
      </c>
      <c r="F574" s="157">
        <f aca="true" t="shared" si="7" ref="F574:F579">(E574/D574)*100</f>
        <v>23.73193421052632</v>
      </c>
    </row>
    <row r="575" spans="1:6" ht="12.75">
      <c r="A575" s="14"/>
      <c r="B575" s="89" t="s">
        <v>231</v>
      </c>
      <c r="C575" s="33">
        <v>0</v>
      </c>
      <c r="D575" s="33">
        <v>2320</v>
      </c>
      <c r="E575" s="162">
        <v>0</v>
      </c>
      <c r="F575" s="156">
        <f t="shared" si="7"/>
        <v>0</v>
      </c>
    </row>
    <row r="576" spans="1:6" ht="25.5">
      <c r="A576" s="14"/>
      <c r="B576" s="126" t="s">
        <v>203</v>
      </c>
      <c r="C576" s="33">
        <v>25000</v>
      </c>
      <c r="D576" s="33">
        <v>25000</v>
      </c>
      <c r="E576" s="162">
        <v>21960</v>
      </c>
      <c r="F576" s="156">
        <f t="shared" si="7"/>
        <v>87.83999999999999</v>
      </c>
    </row>
    <row r="577" spans="1:6" ht="25.5">
      <c r="A577" s="14"/>
      <c r="B577" s="126" t="s">
        <v>204</v>
      </c>
      <c r="C577" s="33">
        <v>10000</v>
      </c>
      <c r="D577" s="33">
        <v>10000</v>
      </c>
      <c r="E577" s="162">
        <v>2500</v>
      </c>
      <c r="F577" s="156">
        <f t="shared" si="7"/>
        <v>25</v>
      </c>
    </row>
    <row r="578" spans="1:6" ht="25.5">
      <c r="A578" s="14"/>
      <c r="B578" s="99" t="s">
        <v>21</v>
      </c>
      <c r="C578" s="42">
        <v>100000</v>
      </c>
      <c r="D578" s="42">
        <v>100000</v>
      </c>
      <c r="E578" s="163">
        <v>51152.85</v>
      </c>
      <c r="F578" s="157">
        <f t="shared" si="7"/>
        <v>51.152849999999994</v>
      </c>
    </row>
    <row r="579" spans="1:6" ht="12.75">
      <c r="A579" s="31"/>
      <c r="B579" s="52" t="s">
        <v>231</v>
      </c>
      <c r="C579" s="33">
        <v>0</v>
      </c>
      <c r="D579" s="33">
        <v>11500</v>
      </c>
      <c r="E579" s="162">
        <v>11355</v>
      </c>
      <c r="F579" s="156">
        <f t="shared" si="7"/>
        <v>98.73913043478261</v>
      </c>
    </row>
    <row r="580" spans="1:6" ht="12.75" customHeight="1">
      <c r="A580" s="89"/>
      <c r="B580" s="85"/>
      <c r="C580" s="140"/>
      <c r="D580" s="140"/>
      <c r="E580" s="176"/>
      <c r="F580" s="141"/>
    </row>
    <row r="581" spans="1:6" ht="12.75" customHeight="1">
      <c r="A581" s="14"/>
      <c r="B581" s="132"/>
      <c r="C581" s="42"/>
      <c r="D581" s="42"/>
      <c r="E581" s="163"/>
      <c r="F581" s="41"/>
    </row>
    <row r="582" spans="1:6" ht="13.5" thickBot="1">
      <c r="A582" s="43">
        <v>926</v>
      </c>
      <c r="B582" s="142" t="s">
        <v>122</v>
      </c>
      <c r="C582" s="45">
        <f>SUM(C584,C593,C610)</f>
        <v>3307728</v>
      </c>
      <c r="D582" s="45">
        <f>SUM(D584,D593,D610)</f>
        <v>3397728</v>
      </c>
      <c r="E582" s="164">
        <f>SUM(E584,E593,E610)</f>
        <v>1472577.6800000002</v>
      </c>
      <c r="F582" s="20">
        <f>(E582/D582)*100</f>
        <v>43.34006959944999</v>
      </c>
    </row>
    <row r="583" spans="1:6" ht="12.75" customHeight="1" thickTop="1">
      <c r="A583" s="14"/>
      <c r="B583" s="35"/>
      <c r="C583" s="55"/>
      <c r="D583" s="55"/>
      <c r="E583" s="166"/>
      <c r="F583" s="30"/>
    </row>
    <row r="584" spans="1:37" ht="12.75">
      <c r="A584" s="47">
        <v>92601</v>
      </c>
      <c r="B584" s="134" t="s">
        <v>123</v>
      </c>
      <c r="C584" s="27">
        <f>SUM(C586)</f>
        <v>557421</v>
      </c>
      <c r="D584" s="27">
        <f>SUM(D586)</f>
        <v>607421</v>
      </c>
      <c r="E584" s="160">
        <f>SUM(E586)</f>
        <v>195036.18</v>
      </c>
      <c r="F584" s="28">
        <f>(E584/D584)*100</f>
        <v>32.108896465548604</v>
      </c>
      <c r="G584" s="143"/>
      <c r="H584" s="143"/>
      <c r="I584" s="143"/>
      <c r="J584" s="143"/>
      <c r="K584" s="143"/>
      <c r="L584" s="143"/>
      <c r="M584" s="143"/>
      <c r="N584" s="143"/>
      <c r="O584" s="143"/>
      <c r="P584" s="143"/>
      <c r="Q584" s="143"/>
      <c r="R584" s="143"/>
      <c r="S584" s="143"/>
      <c r="T584" s="143"/>
      <c r="U584" s="143"/>
      <c r="V584" s="143"/>
      <c r="W584" s="143"/>
      <c r="X584" s="143"/>
      <c r="Y584" s="143"/>
      <c r="Z584" s="143"/>
      <c r="AA584" s="143"/>
      <c r="AB584" s="143"/>
      <c r="AC584" s="143"/>
      <c r="AD584" s="143"/>
      <c r="AE584" s="143"/>
      <c r="AF584" s="143"/>
      <c r="AG584" s="143"/>
      <c r="AH584" s="143"/>
      <c r="AI584" s="143"/>
      <c r="AJ584" s="143"/>
      <c r="AK584" s="143"/>
    </row>
    <row r="585" spans="1:6" ht="12.75">
      <c r="A585" s="39"/>
      <c r="B585" s="144"/>
      <c r="C585" s="42"/>
      <c r="D585" s="42"/>
      <c r="E585" s="163"/>
      <c r="F585" s="75"/>
    </row>
    <row r="586" spans="1:6" ht="12.75">
      <c r="A586" s="14"/>
      <c r="B586" s="111" t="s">
        <v>243</v>
      </c>
      <c r="C586" s="55">
        <f>SUM(C589:C591)</f>
        <v>557421</v>
      </c>
      <c r="D586" s="55">
        <f>SUM(D589:D591)</f>
        <v>607421</v>
      </c>
      <c r="E586" s="166">
        <f>SUM(E589:E591)</f>
        <v>195036.18</v>
      </c>
      <c r="F586" s="157">
        <f>(E586/D586)*100</f>
        <v>32.108896465548604</v>
      </c>
    </row>
    <row r="587" spans="1:6" ht="12.75">
      <c r="A587" s="14"/>
      <c r="B587" s="110" t="s">
        <v>242</v>
      </c>
      <c r="C587" s="55"/>
      <c r="D587" s="55"/>
      <c r="E587" s="166"/>
      <c r="F587" s="69"/>
    </row>
    <row r="588" spans="1:6" ht="12.75">
      <c r="A588" s="14"/>
      <c r="B588" s="111" t="s">
        <v>5</v>
      </c>
      <c r="C588" s="55"/>
      <c r="D588" s="55"/>
      <c r="E588" s="166"/>
      <c r="F588" s="69"/>
    </row>
    <row r="589" spans="1:6" ht="12.75">
      <c r="A589" s="14"/>
      <c r="B589" s="111" t="s">
        <v>160</v>
      </c>
      <c r="C589" s="55">
        <v>184651</v>
      </c>
      <c r="D589" s="55">
        <v>184651</v>
      </c>
      <c r="E589" s="166">
        <v>90902.72</v>
      </c>
      <c r="F589" s="157">
        <f>(E589/D589)*100</f>
        <v>49.22947614689333</v>
      </c>
    </row>
    <row r="590" spans="1:6" ht="12.75">
      <c r="A590" s="14"/>
      <c r="B590" s="113" t="s">
        <v>31</v>
      </c>
      <c r="C590" s="33">
        <v>372770</v>
      </c>
      <c r="D590" s="33">
        <v>372770</v>
      </c>
      <c r="E590" s="162">
        <v>104133.46</v>
      </c>
      <c r="F590" s="156">
        <f>(E590/D590)*100</f>
        <v>27.93504305603992</v>
      </c>
    </row>
    <row r="591" spans="1:6" ht="25.5">
      <c r="A591" s="14"/>
      <c r="B591" s="111" t="s">
        <v>317</v>
      </c>
      <c r="C591" s="55">
        <v>0</v>
      </c>
      <c r="D591" s="55">
        <v>50000</v>
      </c>
      <c r="E591" s="166">
        <v>0</v>
      </c>
      <c r="F591" s="157"/>
    </row>
    <row r="592" spans="1:6" ht="12.75" customHeight="1">
      <c r="A592" s="14"/>
      <c r="B592" s="99"/>
      <c r="C592" s="42"/>
      <c r="D592" s="42"/>
      <c r="E592" s="163"/>
      <c r="F592" s="41"/>
    </row>
    <row r="593" spans="1:27" ht="12.75">
      <c r="A593" s="47">
        <v>92605</v>
      </c>
      <c r="B593" s="133" t="s">
        <v>124</v>
      </c>
      <c r="C593" s="27">
        <f>SUM(C595:C599,C600)</f>
        <v>320000</v>
      </c>
      <c r="D593" s="27">
        <f>SUM(D595:D599,D600)</f>
        <v>410000</v>
      </c>
      <c r="E593" s="160">
        <f>SUM(E595:E599,E600)</f>
        <v>182176.34</v>
      </c>
      <c r="F593" s="28">
        <f>(E593/D593)*100</f>
        <v>44.433253658536586</v>
      </c>
      <c r="G593" s="143"/>
      <c r="H593" s="143"/>
      <c r="I593" s="143"/>
      <c r="J593" s="143"/>
      <c r="K593" s="143"/>
      <c r="L593" s="143"/>
      <c r="M593" s="143"/>
      <c r="N593" s="143"/>
      <c r="O593" s="143"/>
      <c r="P593" s="143"/>
      <c r="Q593" s="143"/>
      <c r="R593" s="143"/>
      <c r="S593" s="143"/>
      <c r="T593" s="143"/>
      <c r="U593" s="143"/>
      <c r="V593" s="143"/>
      <c r="W593" s="143"/>
      <c r="X593" s="143"/>
      <c r="Y593" s="143"/>
      <c r="Z593" s="143"/>
      <c r="AA593" s="143"/>
    </row>
    <row r="594" spans="1:27" ht="12.75" customHeight="1">
      <c r="A594" s="14"/>
      <c r="B594" s="136"/>
      <c r="C594" s="29"/>
      <c r="D594" s="29"/>
      <c r="E594" s="161"/>
      <c r="F594" s="30"/>
      <c r="G594" s="143"/>
      <c r="H594" s="143"/>
      <c r="I594" s="143"/>
      <c r="J594" s="143"/>
      <c r="K594" s="143"/>
      <c r="L594" s="143"/>
      <c r="M594" s="143"/>
      <c r="N594" s="143"/>
      <c r="O594" s="143"/>
      <c r="P594" s="143"/>
      <c r="Q594" s="143"/>
      <c r="R594" s="143"/>
      <c r="S594" s="143"/>
      <c r="T594" s="143"/>
      <c r="U594" s="143"/>
      <c r="V594" s="143"/>
      <c r="W594" s="143"/>
      <c r="X594" s="143"/>
      <c r="Y594" s="143"/>
      <c r="Z594" s="143"/>
      <c r="AA594" s="143"/>
    </row>
    <row r="595" spans="1:6" ht="38.25">
      <c r="A595" s="14"/>
      <c r="B595" s="126" t="s">
        <v>53</v>
      </c>
      <c r="C595" s="33">
        <v>100000</v>
      </c>
      <c r="D595" s="33">
        <v>127000</v>
      </c>
      <c r="E595" s="162">
        <v>55000</v>
      </c>
      <c r="F595" s="156">
        <f aca="true" t="shared" si="8" ref="F595:F600">(E595/D595)*100</f>
        <v>43.30708661417323</v>
      </c>
    </row>
    <row r="596" spans="1:6" ht="12.75">
      <c r="A596" s="14"/>
      <c r="B596" s="139" t="s">
        <v>45</v>
      </c>
      <c r="C596" s="71">
        <v>15000</v>
      </c>
      <c r="D596" s="71">
        <v>15000</v>
      </c>
      <c r="E596" s="169">
        <v>7725.53</v>
      </c>
      <c r="F596" s="156">
        <f t="shared" si="8"/>
        <v>51.50353333333333</v>
      </c>
    </row>
    <row r="597" spans="1:6" ht="12.75">
      <c r="A597" s="14"/>
      <c r="B597" s="139" t="s">
        <v>196</v>
      </c>
      <c r="C597" s="71">
        <v>15000</v>
      </c>
      <c r="D597" s="71">
        <v>15000</v>
      </c>
      <c r="E597" s="169">
        <v>14987.81</v>
      </c>
      <c r="F597" s="156">
        <f t="shared" si="8"/>
        <v>99.91873333333334</v>
      </c>
    </row>
    <row r="598" spans="1:6" ht="12.75">
      <c r="A598" s="14"/>
      <c r="B598" s="139" t="s">
        <v>168</v>
      </c>
      <c r="C598" s="71">
        <v>50000</v>
      </c>
      <c r="D598" s="71">
        <v>50000</v>
      </c>
      <c r="E598" s="169">
        <v>22980</v>
      </c>
      <c r="F598" s="156">
        <f t="shared" si="8"/>
        <v>45.96</v>
      </c>
    </row>
    <row r="599" spans="1:6" ht="12.75">
      <c r="A599" s="14"/>
      <c r="B599" s="184" t="s">
        <v>318</v>
      </c>
      <c r="C599" s="71">
        <v>0</v>
      </c>
      <c r="D599" s="71">
        <v>2000</v>
      </c>
      <c r="E599" s="169">
        <v>381.12</v>
      </c>
      <c r="F599" s="182">
        <f t="shared" si="8"/>
        <v>19.056</v>
      </c>
    </row>
    <row r="600" spans="1:6" ht="25.5">
      <c r="A600" s="14"/>
      <c r="B600" s="85" t="s">
        <v>169</v>
      </c>
      <c r="C600" s="55">
        <f>SUM(C602:C603)</f>
        <v>140000</v>
      </c>
      <c r="D600" s="55">
        <f>SUM(D602:D603)</f>
        <v>201000</v>
      </c>
      <c r="E600" s="166">
        <f>SUM(E602:E603)</f>
        <v>81101.88</v>
      </c>
      <c r="F600" s="157">
        <f t="shared" si="8"/>
        <v>40.34919402985075</v>
      </c>
    </row>
    <row r="601" spans="1:6" ht="12.75">
      <c r="A601" s="14"/>
      <c r="B601" s="85" t="s">
        <v>5</v>
      </c>
      <c r="C601" s="55"/>
      <c r="D601" s="55"/>
      <c r="E601" s="166"/>
      <c r="F601" s="69"/>
    </row>
    <row r="602" spans="1:6" ht="12.75">
      <c r="A602" s="14"/>
      <c r="B602" s="85" t="s">
        <v>160</v>
      </c>
      <c r="C602" s="55">
        <v>116000</v>
      </c>
      <c r="D602" s="55">
        <v>165000</v>
      </c>
      <c r="E602" s="166">
        <v>57332.3</v>
      </c>
      <c r="F602" s="157">
        <f>(E602/D602)*100</f>
        <v>34.746848484848485</v>
      </c>
    </row>
    <row r="603" spans="1:6" ht="12.75">
      <c r="A603" s="31"/>
      <c r="B603" s="52" t="s">
        <v>31</v>
      </c>
      <c r="C603" s="33">
        <v>24000</v>
      </c>
      <c r="D603" s="33">
        <v>36000</v>
      </c>
      <c r="E603" s="162">
        <v>23769.58</v>
      </c>
      <c r="F603" s="156">
        <f>(E603/D603)*100</f>
        <v>66.02661111111111</v>
      </c>
    </row>
    <row r="604" spans="1:6" ht="13.5" thickBot="1">
      <c r="A604" s="190"/>
      <c r="B604" s="191"/>
      <c r="C604" s="192"/>
      <c r="D604" s="192"/>
      <c r="E604" s="193"/>
      <c r="F604" s="194"/>
    </row>
    <row r="605" spans="1:6" ht="12.75">
      <c r="A605" s="3"/>
      <c r="B605" s="4"/>
      <c r="C605" s="5"/>
      <c r="D605" s="5"/>
      <c r="E605" s="5"/>
      <c r="F605" s="5"/>
    </row>
    <row r="606" spans="1:6" ht="12.75">
      <c r="A606" s="6" t="s">
        <v>55</v>
      </c>
      <c r="B606" s="7" t="s">
        <v>0</v>
      </c>
      <c r="C606" s="8" t="s">
        <v>49</v>
      </c>
      <c r="D606" s="8" t="s">
        <v>49</v>
      </c>
      <c r="E606" s="8" t="s">
        <v>14</v>
      </c>
      <c r="F606" s="8" t="s">
        <v>54</v>
      </c>
    </row>
    <row r="607" spans="1:6" ht="12.75">
      <c r="A607" s="6" t="s">
        <v>57</v>
      </c>
      <c r="B607" s="9"/>
      <c r="C607" s="8" t="s">
        <v>287</v>
      </c>
      <c r="D607" s="8" t="s">
        <v>288</v>
      </c>
      <c r="E607" s="8" t="s">
        <v>288</v>
      </c>
      <c r="F607" s="8" t="s">
        <v>15</v>
      </c>
    </row>
    <row r="608" spans="1:6" ht="13.5" thickBot="1">
      <c r="A608" s="10"/>
      <c r="B608" s="11"/>
      <c r="C608" s="12"/>
      <c r="D608" s="12"/>
      <c r="E608" s="12"/>
      <c r="F608" s="12"/>
    </row>
    <row r="609" spans="1:6" ht="12.75" customHeight="1">
      <c r="A609" s="39"/>
      <c r="B609" s="132"/>
      <c r="C609" s="42"/>
      <c r="D609" s="42"/>
      <c r="E609" s="163"/>
      <c r="F609" s="41"/>
    </row>
    <row r="610" spans="1:53" ht="12.75">
      <c r="A610" s="47">
        <v>92695</v>
      </c>
      <c r="B610" s="134" t="s">
        <v>59</v>
      </c>
      <c r="C610" s="27">
        <f>SUM(C612)</f>
        <v>2430307</v>
      </c>
      <c r="D610" s="27">
        <f>SUM(D612)</f>
        <v>2380307</v>
      </c>
      <c r="E610" s="160">
        <f>SUM(E612)</f>
        <v>1095365.1600000001</v>
      </c>
      <c r="F610" s="28">
        <f>(E610/D610)*100</f>
        <v>46.017810307661996</v>
      </c>
      <c r="G610" s="143"/>
      <c r="H610" s="143"/>
      <c r="I610" s="143"/>
      <c r="J610" s="143"/>
      <c r="K610" s="143"/>
      <c r="L610" s="143"/>
      <c r="M610" s="143"/>
      <c r="N610" s="143"/>
      <c r="O610" s="143"/>
      <c r="P610" s="143"/>
      <c r="Q610" s="143"/>
      <c r="R610" s="143"/>
      <c r="S610" s="143"/>
      <c r="T610" s="143"/>
      <c r="U610" s="143"/>
      <c r="V610" s="143"/>
      <c r="W610" s="143"/>
      <c r="X610" s="143"/>
      <c r="Y610" s="143"/>
      <c r="Z610" s="143"/>
      <c r="AA610" s="143"/>
      <c r="AB610" s="143"/>
      <c r="AC610" s="143"/>
      <c r="AD610" s="143"/>
      <c r="AE610" s="143"/>
      <c r="AF610" s="143"/>
      <c r="AG610" s="143"/>
      <c r="AH610" s="143"/>
      <c r="AI610" s="143"/>
      <c r="AJ610" s="143"/>
      <c r="AK610" s="143"/>
      <c r="AL610" s="143"/>
      <c r="AM610" s="143"/>
      <c r="AN610" s="143"/>
      <c r="AO610" s="143"/>
      <c r="AP610" s="143"/>
      <c r="AQ610" s="143"/>
      <c r="AR610" s="143"/>
      <c r="AS610" s="143"/>
      <c r="AT610" s="143"/>
      <c r="AU610" s="143"/>
      <c r="AV610" s="143"/>
      <c r="AW610" s="143"/>
      <c r="AX610" s="143"/>
      <c r="AY610" s="143"/>
      <c r="AZ610" s="143"/>
      <c r="BA610" s="143"/>
    </row>
    <row r="611" spans="1:53" ht="12.75">
      <c r="A611" s="14"/>
      <c r="B611" s="145"/>
      <c r="C611" s="29"/>
      <c r="D611" s="29"/>
      <c r="E611" s="161"/>
      <c r="F611" s="30"/>
      <c r="G611" s="143"/>
      <c r="H611" s="143"/>
      <c r="I611" s="143"/>
      <c r="J611" s="143"/>
      <c r="K611" s="143"/>
      <c r="L611" s="143"/>
      <c r="M611" s="143"/>
      <c r="N611" s="143"/>
      <c r="O611" s="143"/>
      <c r="P611" s="143"/>
      <c r="Q611" s="143"/>
      <c r="R611" s="143"/>
      <c r="S611" s="143"/>
      <c r="T611" s="143"/>
      <c r="U611" s="143"/>
      <c r="V611" s="143"/>
      <c r="W611" s="143"/>
      <c r="X611" s="143"/>
      <c r="Y611" s="143"/>
      <c r="Z611" s="143"/>
      <c r="AA611" s="143"/>
      <c r="AB611" s="143"/>
      <c r="AC611" s="143"/>
      <c r="AD611" s="143"/>
      <c r="AE611" s="143"/>
      <c r="AF611" s="143"/>
      <c r="AG611" s="143"/>
      <c r="AH611" s="143"/>
      <c r="AI611" s="143"/>
      <c r="AJ611" s="143"/>
      <c r="AK611" s="143"/>
      <c r="AL611" s="143"/>
      <c r="AM611" s="143"/>
      <c r="AN611" s="143"/>
      <c r="AO611" s="143"/>
      <c r="AP611" s="143"/>
      <c r="AQ611" s="143"/>
      <c r="AR611" s="143"/>
      <c r="AS611" s="143"/>
      <c r="AT611" s="143"/>
      <c r="AU611" s="143"/>
      <c r="AV611" s="143"/>
      <c r="AW611" s="143"/>
      <c r="AX611" s="143"/>
      <c r="AY611" s="143"/>
      <c r="AZ611" s="143"/>
      <c r="BA611" s="143"/>
    </row>
    <row r="612" spans="1:6" ht="12.75">
      <c r="A612" s="14"/>
      <c r="B612" s="111" t="s">
        <v>244</v>
      </c>
      <c r="C612" s="55">
        <f>SUM(C615:C619)</f>
        <v>2430307</v>
      </c>
      <c r="D612" s="55">
        <f>SUM(D615:D619)</f>
        <v>2380307</v>
      </c>
      <c r="E612" s="166">
        <f>SUM(E615:E619)</f>
        <v>1095365.1600000001</v>
      </c>
      <c r="F612" s="157">
        <f>(E612/D612)*100</f>
        <v>46.017810307661996</v>
      </c>
    </row>
    <row r="613" spans="1:6" ht="12.75">
      <c r="A613" s="14"/>
      <c r="B613" s="110" t="s">
        <v>245</v>
      </c>
      <c r="C613" s="55"/>
      <c r="D613" s="55"/>
      <c r="E613" s="166"/>
      <c r="F613" s="69"/>
    </row>
    <row r="614" spans="1:6" ht="12.75">
      <c r="A614" s="14"/>
      <c r="B614" s="111" t="s">
        <v>5</v>
      </c>
      <c r="C614" s="55"/>
      <c r="D614" s="55"/>
      <c r="E614" s="166"/>
      <c r="F614" s="69"/>
    </row>
    <row r="615" spans="1:6" ht="12" customHeight="1">
      <c r="A615" s="14"/>
      <c r="B615" s="111" t="s">
        <v>160</v>
      </c>
      <c r="C615" s="55">
        <v>539368</v>
      </c>
      <c r="D615" s="55">
        <v>563468</v>
      </c>
      <c r="E615" s="166">
        <v>278588.58</v>
      </c>
      <c r="F615" s="157">
        <f>(E615/D615)*100</f>
        <v>49.44177486565342</v>
      </c>
    </row>
    <row r="616" spans="1:6" ht="12.75">
      <c r="A616" s="14"/>
      <c r="B616" s="113" t="s">
        <v>31</v>
      </c>
      <c r="C616" s="33">
        <v>1298939</v>
      </c>
      <c r="D616" s="33">
        <v>1274839</v>
      </c>
      <c r="E616" s="162">
        <v>475176.58</v>
      </c>
      <c r="F616" s="156">
        <f>(E616/D616)*100</f>
        <v>37.27345806019427</v>
      </c>
    </row>
    <row r="617" spans="1:6" ht="25.5">
      <c r="A617" s="14"/>
      <c r="B617" s="111" t="s">
        <v>236</v>
      </c>
      <c r="C617" s="55">
        <v>342000</v>
      </c>
      <c r="D617" s="55">
        <v>342000</v>
      </c>
      <c r="E617" s="166">
        <v>341600</v>
      </c>
      <c r="F617" s="157">
        <f>(E617/D617)*100</f>
        <v>99.88304093567251</v>
      </c>
    </row>
    <row r="618" spans="1:6" ht="51">
      <c r="A618" s="14"/>
      <c r="B618" s="111" t="s">
        <v>285</v>
      </c>
      <c r="C618" s="55">
        <v>150000</v>
      </c>
      <c r="D618" s="55">
        <v>150000</v>
      </c>
      <c r="E618" s="166">
        <v>0</v>
      </c>
      <c r="F618" s="157">
        <f>(E618/D618)*100</f>
        <v>0</v>
      </c>
    </row>
    <row r="619" spans="1:6" ht="25.5">
      <c r="A619" s="14"/>
      <c r="B619" s="111" t="s">
        <v>286</v>
      </c>
      <c r="C619" s="55">
        <v>100000</v>
      </c>
      <c r="D619" s="55">
        <v>50000</v>
      </c>
      <c r="E619" s="166">
        <v>0</v>
      </c>
      <c r="F619" s="157">
        <f>(E619/D619)*100</f>
        <v>0</v>
      </c>
    </row>
    <row r="620" spans="1:6" ht="13.5" thickBot="1">
      <c r="A620" s="14"/>
      <c r="B620" s="146"/>
      <c r="C620" s="147"/>
      <c r="D620" s="147"/>
      <c r="E620" s="177"/>
      <c r="F620" s="148"/>
    </row>
    <row r="621" spans="1:6" ht="12.75" customHeight="1">
      <c r="A621" s="3"/>
      <c r="B621" s="3"/>
      <c r="C621" s="150"/>
      <c r="D621" s="150"/>
      <c r="E621" s="178"/>
      <c r="F621" s="149"/>
    </row>
    <row r="622" spans="1:6" ht="12.75">
      <c r="A622" s="151"/>
      <c r="B622" s="152" t="s">
        <v>12</v>
      </c>
      <c r="C622" s="153">
        <f>SUM(C8,C16,C56,C90,C118,C169,C180,C198,C209,C229,C353,C378,C456,C469,C487,C552,C582)</f>
        <v>92003231</v>
      </c>
      <c r="D622" s="153">
        <f>SUM(D8,D16,D56,D90,D118,D169,D180,D198,D209,D229,D353,D378,D456,D469,D487,D552,D582)</f>
        <v>93104266</v>
      </c>
      <c r="E622" s="179">
        <f>SUM(E8,E16,E56,E90,E118,E169,E180,E198,E209,E229,E353,E378,E456,E469,E487,E552,E582)</f>
        <v>34576194.68</v>
      </c>
      <c r="F622" s="102">
        <f>(E622/D622)*100</f>
        <v>37.13706811243214</v>
      </c>
    </row>
    <row r="623" spans="1:6" ht="12.75" customHeight="1" thickBot="1">
      <c r="A623" s="10"/>
      <c r="B623" s="10"/>
      <c r="C623" s="155"/>
      <c r="D623" s="155"/>
      <c r="E623" s="180"/>
      <c r="F623" s="154"/>
    </row>
    <row r="625" ht="12.75" customHeight="1">
      <c r="B625" s="35"/>
    </row>
    <row r="626" ht="12.75" customHeight="1">
      <c r="B626" s="35"/>
    </row>
    <row r="627" ht="12.75" customHeight="1">
      <c r="B627" s="35"/>
    </row>
    <row r="628" ht="12.75" customHeight="1">
      <c r="B628" s="35"/>
    </row>
    <row r="629" ht="12.75" customHeight="1">
      <c r="B629" s="35"/>
    </row>
    <row r="630" ht="12.75" customHeight="1">
      <c r="B630" s="35"/>
    </row>
    <row r="631" ht="12.75" customHeight="1">
      <c r="B631" s="35"/>
    </row>
    <row r="632" ht="12.75" customHeight="1">
      <c r="B632" s="35"/>
    </row>
    <row r="633" ht="12.75" customHeight="1">
      <c r="B633" s="35"/>
    </row>
    <row r="634" ht="12.75" customHeight="1">
      <c r="B634" s="35"/>
    </row>
    <row r="635" ht="12.75" customHeight="1">
      <c r="B635" s="35"/>
    </row>
    <row r="636" ht="12.75" customHeight="1">
      <c r="B636" s="35"/>
    </row>
    <row r="637" ht="12.75" customHeight="1">
      <c r="B637" s="35"/>
    </row>
    <row r="638" ht="12.75" customHeight="1">
      <c r="B638" s="35"/>
    </row>
    <row r="639" ht="12.75" customHeight="1">
      <c r="B639" s="35"/>
    </row>
    <row r="640" ht="12.75" customHeight="1">
      <c r="B640" s="35"/>
    </row>
    <row r="641" ht="12.75" customHeight="1">
      <c r="B641" s="35"/>
    </row>
    <row r="642" ht="12.75" customHeight="1">
      <c r="B642" s="35"/>
    </row>
    <row r="643" ht="12.75" customHeight="1">
      <c r="B643" s="35"/>
    </row>
    <row r="644" ht="12.75" customHeight="1">
      <c r="B644" s="35"/>
    </row>
    <row r="645" ht="12.75" customHeight="1">
      <c r="B645" s="35"/>
    </row>
    <row r="646" ht="12.75" customHeight="1">
      <c r="B646" s="35"/>
    </row>
    <row r="647" ht="12.75" customHeight="1">
      <c r="B647" s="35"/>
    </row>
    <row r="648" ht="12.75" customHeight="1">
      <c r="B648" s="35"/>
    </row>
    <row r="649" ht="12.75" customHeight="1">
      <c r="B649" s="35"/>
    </row>
    <row r="650" ht="12.75" customHeight="1">
      <c r="B650" s="35"/>
    </row>
    <row r="651" ht="12.75" customHeight="1">
      <c r="B651" s="35"/>
    </row>
    <row r="652" ht="12.75" customHeight="1">
      <c r="B652" s="35"/>
    </row>
    <row r="653" ht="12.75" customHeight="1">
      <c r="B653" s="35"/>
    </row>
    <row r="654" ht="12.75" customHeight="1">
      <c r="B654" s="35"/>
    </row>
    <row r="655" ht="12.75" customHeight="1">
      <c r="B655" s="35"/>
    </row>
    <row r="656" ht="12.75" customHeight="1">
      <c r="B656" s="35"/>
    </row>
    <row r="657" ht="12.75" customHeight="1">
      <c r="B657" s="35"/>
    </row>
    <row r="658" ht="12.75" customHeight="1">
      <c r="B658" s="35"/>
    </row>
    <row r="659" ht="12.75" customHeight="1">
      <c r="B659" s="35"/>
    </row>
    <row r="660" ht="12.75" customHeight="1">
      <c r="B660" s="35"/>
    </row>
    <row r="661" ht="12.75" customHeight="1">
      <c r="B661" s="35"/>
    </row>
    <row r="662" ht="12.75" customHeight="1">
      <c r="B662" s="35"/>
    </row>
    <row r="663" ht="12.75" customHeight="1">
      <c r="B663" s="35"/>
    </row>
    <row r="664" ht="12.75" customHeight="1">
      <c r="B664" s="35"/>
    </row>
  </sheetData>
  <printOptions/>
  <pageMargins left="1.1811023622047245" right="0.5905511811023623" top="0.984251968503937" bottom="0.984251968503937" header="0.5511811023622047" footer="0.5118110236220472"/>
  <pageSetup fitToHeight="8" fitToWidth="8" horizontalDpi="600" verticalDpi="600" orientation="portrait" paperSize="9" scale="69" r:id="rId1"/>
  <headerFooter alignWithMargins="0">
    <oddHeader>&amp;C&amp;"Arial CE,Pogrubiony"&amp;12Wydatki budżetowe na 2007 rok&amp;"Arial CE,Standardowy"&amp;10
</oddHeader>
  </headerFooter>
  <rowBreaks count="10" manualBreakCount="10">
    <brk id="49" max="5" man="1"/>
    <brk id="111" max="5" man="1"/>
    <brk id="173" max="5" man="1"/>
    <brk id="222" max="5" man="1"/>
    <brk id="283" max="5" man="1"/>
    <brk id="346" max="5" man="1"/>
    <brk id="413" max="5" man="1"/>
    <brk id="480" max="5" man="1"/>
    <brk id="545" max="5" man="1"/>
    <brk id="603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92">
      <selection activeCell="A595" sqref="A595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Brzeg</dc:creator>
  <cp:keywords/>
  <dc:description/>
  <cp:lastModifiedBy>Gosia Fronckiewicz</cp:lastModifiedBy>
  <cp:lastPrinted>2007-08-28T11:55:57Z</cp:lastPrinted>
  <dcterms:created xsi:type="dcterms:W3CDTF">2000-09-19T11:36:23Z</dcterms:created>
  <dcterms:modified xsi:type="dcterms:W3CDTF">2007-08-28T11:56:54Z</dcterms:modified>
  <cp:category/>
  <cp:version/>
  <cp:contentType/>
  <cp:contentStatus/>
</cp:coreProperties>
</file>