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2" activeTab="1"/>
  </bookViews>
  <sheets>
    <sheet name="Arkusz2" sheetId="1" r:id="rId1"/>
    <sheet name="Arkusz1" sheetId="2" r:id="rId2"/>
    <sheet name="Arkusz3" sheetId="3" r:id="rId3"/>
  </sheets>
  <definedNames>
    <definedName name="_xlnm.Print_Area" localSheetId="1">'Arkusz1'!$A$1:$O$823</definedName>
  </definedNames>
  <calcPr fullCalcOnLoad="1"/>
</workbook>
</file>

<file path=xl/sharedStrings.xml><?xml version="1.0" encoding="utf-8"?>
<sst xmlns="http://schemas.openxmlformats.org/spreadsheetml/2006/main" count="929" uniqueCount="508">
  <si>
    <t>Wyszczególnienie</t>
  </si>
  <si>
    <t>* wydatki związane z promocją miasta</t>
  </si>
  <si>
    <t>* diety radnych</t>
  </si>
  <si>
    <t>* inne wydatki rzeczowe</t>
  </si>
  <si>
    <t>* rezerwa ogólna</t>
  </si>
  <si>
    <t>w tym:</t>
  </si>
  <si>
    <t>Dzienny Dom Pomocy Społecznej</t>
  </si>
  <si>
    <t>wydatki związane z profilaktyką i rozwiązywaniem problemów alkoholowych</t>
  </si>
  <si>
    <t>zadania własne</t>
  </si>
  <si>
    <t>zadania zlecone</t>
  </si>
  <si>
    <t>wydatki na dodatki mieszkaniowe</t>
  </si>
  <si>
    <t>RAZEM    WYDATKI</t>
  </si>
  <si>
    <t>* operaty szacunkowe, podziały geodezyjne itp.</t>
  </si>
  <si>
    <t>Wykonanie</t>
  </si>
  <si>
    <t>%</t>
  </si>
  <si>
    <t xml:space="preserve"> </t>
  </si>
  <si>
    <t>* letnie i zimowe oczyszczanie ulic</t>
  </si>
  <si>
    <t>* prace remontowe na terenach zieleni</t>
  </si>
  <si>
    <t>* koszty energii i konserwacji:</t>
  </si>
  <si>
    <t>* wymiana kulturalna z zagranicą</t>
  </si>
  <si>
    <t>* instytucje kultury - organizacja festiwali i imprez kulturalnych</t>
  </si>
  <si>
    <t>* jednorazowe wypłaty dla Jubilatów - USC</t>
  </si>
  <si>
    <t>* odbitki map geodezyjnych, kserokopie map, filmy itp..</t>
  </si>
  <si>
    <t>* opłaty związane z wprowadzeniem ścieków opadowych do wód lub ziemi</t>
  </si>
  <si>
    <t>* składka na rzecz Stowarzyszenia MiG Nadodrzańskich</t>
  </si>
  <si>
    <t>* składka na rzecz EKOGOK</t>
  </si>
  <si>
    <t>* dotacja na utrzymanie przedszkoli</t>
  </si>
  <si>
    <t xml:space="preserve">* dotacja dla MBP </t>
  </si>
  <si>
    <t>* dotacja dla Brzeskiego Centrum Kultury</t>
  </si>
  <si>
    <t>pozostałe wydatki bieżące</t>
  </si>
  <si>
    <t>* wynagrodzenia i pochodne od wynagr.</t>
  </si>
  <si>
    <t>w tym: wydatki bieżące</t>
  </si>
  <si>
    <t xml:space="preserve">* rezerwa celowa </t>
  </si>
  <si>
    <t>* PP nr 8</t>
  </si>
  <si>
    <t>świadczenia społeczne</t>
  </si>
  <si>
    <t>* opłata za zużytą wodę na cele przeciwpożarowe</t>
  </si>
  <si>
    <t>promocja i ochrona zdrowia</t>
  </si>
  <si>
    <t>PSP nr 3</t>
  </si>
  <si>
    <t xml:space="preserve">* dotacja dla przedszkoli na odpis na zakładowy fundusz swiadczeń socjalnych dla nauczycieli emerytów i rencistów </t>
  </si>
  <si>
    <t xml:space="preserve">* dotacja dla przedszkoli na dokształcanie i doskonalenie nauczycieli </t>
  </si>
  <si>
    <t>* pozostałe wydatki bieżące</t>
  </si>
  <si>
    <t>* zakup nagród dla uczestników imprez sportowych</t>
  </si>
  <si>
    <t>dotacja dla jednostek nie zaliczanych do sektora finansów publicznych</t>
  </si>
  <si>
    <t>Plan</t>
  </si>
  <si>
    <t>* zadania zlecone - zakup materiałów do utrzymania i konserwacji sprzętu</t>
  </si>
  <si>
    <t>bieżące utrzymanie MOPS</t>
  </si>
  <si>
    <t>* zobowiązania z tyt. poręczenia pożyczki dla EKOGOK</t>
  </si>
  <si>
    <t>Wyk.</t>
  </si>
  <si>
    <t>Dział</t>
  </si>
  <si>
    <t>010</t>
  </si>
  <si>
    <t>rozdział</t>
  </si>
  <si>
    <t>01095</t>
  </si>
  <si>
    <t>Pozostała działalność</t>
  </si>
  <si>
    <t>Rolnictwo i łowiectwo</t>
  </si>
  <si>
    <t>Transport i łączność</t>
  </si>
  <si>
    <t>Lokalny transport zbiorowy</t>
  </si>
  <si>
    <t>Drogi publiczne gminne</t>
  </si>
  <si>
    <t>Składka na rzecz Izby Rolniczej</t>
  </si>
  <si>
    <t>* Dofinansowanie komunikacji miejskiej</t>
  </si>
  <si>
    <t>Gospodarka mieszkaniowa</t>
  </si>
  <si>
    <t>Różne jednostki obsługi gospodarki mieszkaniowej</t>
  </si>
  <si>
    <t>* zakup inwentaryzacji budowlanych dla wspólnot mieszk.</t>
  </si>
  <si>
    <t>* zwrot zwaloryzowanych kaucji mieszkaniowych</t>
  </si>
  <si>
    <t xml:space="preserve">Gospodarka gruntami i nieruchomościami 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</si>
  <si>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</si>
  <si>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</si>
  <si>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</si>
  <si>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</si>
  <si>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</si>
  <si>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Rada miasta</t>
  </si>
  <si>
    <t>Urząd  miasta</t>
  </si>
  <si>
    <t>* bieżące utrzymanie Ratusza i bud. przy ul. Robotniczej</t>
  </si>
  <si>
    <t>Urzędy naczelnych organów władzy państwowej, kontroli i ochrony prawa oraz sądownictwa</t>
  </si>
  <si>
    <t>Urzędy naczelnych organów władzy państwowej , kontroli i ochrony prawa</t>
  </si>
  <si>
    <t>Obrona cywilna</t>
  </si>
  <si>
    <t>Straż Miejska</t>
  </si>
  <si>
    <t>Obsługa długu publicznego</t>
  </si>
  <si>
    <t>Różne rozliczenia</t>
  </si>
  <si>
    <t>Oświata i wychowanie</t>
  </si>
  <si>
    <t>Szkoły podstawowe</t>
  </si>
  <si>
    <t>Przedszkola</t>
  </si>
  <si>
    <t>Gimnazja</t>
  </si>
  <si>
    <t>* nauka pływania w szkołach</t>
  </si>
  <si>
    <t>* nauka pływania</t>
  </si>
  <si>
    <t>Zespoły obsługi ekonomiczno-administracyjnej szkół</t>
  </si>
  <si>
    <t>Dokształcanie i doskonalenie nauczycieli</t>
  </si>
  <si>
    <t>Ochrona zdrowia</t>
  </si>
  <si>
    <t>Przeciwdziałanie alkoholizmowi</t>
  </si>
  <si>
    <t xml:space="preserve"> Pozostała działalność</t>
  </si>
  <si>
    <t xml:space="preserve"> Pomoc społeczna                                    </t>
  </si>
  <si>
    <t>Domy pomocy społecznej</t>
  </si>
  <si>
    <t>Składki na ubezpieczenie zdrowotne opłacane za osoby pobierające niektóre świadczenia z pomocy społecznej</t>
  </si>
  <si>
    <t>Dodatki mieszkaniowe</t>
  </si>
  <si>
    <t>Ośrodki pomocy społecznej</t>
  </si>
  <si>
    <t>Usługi opiekuńcze i specjalistyczne  usługi opiekuńcze</t>
  </si>
  <si>
    <t>Jednostki specjalistycznego poradnictwa, mieszkania chronione i ośrodki interwencji kryzysowej</t>
  </si>
  <si>
    <t xml:space="preserve">Pozostałe zadania w zakresie polityki społecznej </t>
  </si>
  <si>
    <t>Żłobki</t>
  </si>
  <si>
    <t>Żłobek "Tęczowy Świat"</t>
  </si>
  <si>
    <t>Edukacyjna opieka wychowawcza</t>
  </si>
  <si>
    <t>Świetlice szkolne</t>
  </si>
  <si>
    <t>Gospodarka komunalna i ochrona środowiska</t>
  </si>
  <si>
    <t>Gospodarka ściekowa i ochrona wód</t>
  </si>
  <si>
    <t>* odwodnienie, rowy melioracyjne</t>
  </si>
  <si>
    <t>Gospodarka odpadami</t>
  </si>
  <si>
    <t>* ubezpieczenie OC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</si>
  <si>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</si>
  <si>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</si>
  <si>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</si>
  <si>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</si>
  <si>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</si>
  <si>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</si>
  <si>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</si>
  <si>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</si>
  <si>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</si>
  <si>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Rezerwy ogólne i celowe</t>
  </si>
  <si>
    <t>* Remont i konserwacja przystanków komunikacji miejskiej</t>
  </si>
  <si>
    <t>* zmiana studium uwarunkowań i kierunków zagospodarowania przestrzennego</t>
  </si>
  <si>
    <t>Zasiłki i pomoc w naturze oraz składki na ubezpieczenia emerytalne i rentowe</t>
  </si>
  <si>
    <t>* MOPS - zadania własne - dożywianie</t>
  </si>
  <si>
    <t>wynagrodzenia i pochodne</t>
  </si>
  <si>
    <t>* wynagrodzenia i pochodne</t>
  </si>
  <si>
    <t xml:space="preserve">* wynagrodzenia i pochodne </t>
  </si>
  <si>
    <t xml:space="preserve">* odpis na zakładowy fundusz świadczeń socjalnych dla nauczycieli emerytów i rencistów                   </t>
  </si>
  <si>
    <t xml:space="preserve">w tym: </t>
  </si>
  <si>
    <t>* utrzymanie szaletów miejskich</t>
  </si>
  <si>
    <t>* przygotowanie dokumentacji (np. studia wykonalności projektów)</t>
  </si>
  <si>
    <t>1. Bieżące utrzymanie szkół</t>
  </si>
  <si>
    <t>2. Inne zadania</t>
  </si>
  <si>
    <t xml:space="preserve"> 3. Inwestycje</t>
  </si>
  <si>
    <t>1. Bieżące utrzymanie gimnazjów</t>
  </si>
  <si>
    <t xml:space="preserve">2. Inne zadania </t>
  </si>
  <si>
    <t xml:space="preserve">3. Inwestycje </t>
  </si>
  <si>
    <t>* odsetki od kredytów i pozyczek długoterminowych, obsługa obligacji</t>
  </si>
  <si>
    <t xml:space="preserve">* dotacja na naukę pływania </t>
  </si>
  <si>
    <t>Świadczenia rodzinne, zaliczka alimentacyjna oraz składki na ubezpieczenie emerytalne i rentowe z ubezpieczenia społecznego</t>
  </si>
  <si>
    <t>* na cele oświatowe</t>
  </si>
  <si>
    <t>wydatki bieżące:</t>
  </si>
  <si>
    <t>* składka członkowska Miasta Brzeg w Związku Miast Polskich</t>
  </si>
  <si>
    <t>Bezpieczeństwo publiczne i ochrona przeciwpożarowa</t>
  </si>
  <si>
    <t>Obsługa papierów wartościowych, kredytów i pożyczek jednostek samorządu terytorialnego</t>
  </si>
  <si>
    <t>Rozliczenia z tyt. poręczeń i gwarancji udzielonych przez Skarb Państwa lub jednostkę samorządu terytorialnego</t>
  </si>
  <si>
    <t>opłata czynszu za nieruchomości</t>
  </si>
  <si>
    <t>wynagrodzenia i pochodne od wynagrodzeń</t>
  </si>
  <si>
    <t>Dowożenie uczniów do szkół</t>
  </si>
  <si>
    <t>Pomoc materialna dla uczniów</t>
  </si>
  <si>
    <t xml:space="preserve">Zarząd Nieruchomości Miejskich (od 01.03.2006 r.) </t>
  </si>
  <si>
    <t>* stypendia dla sportowców</t>
  </si>
  <si>
    <t>*MOSiR - realizacja Wieloletniego Programu Szkolenia Sportowego Dzieci i Młodzieży (od 01.03.2006 r.)</t>
  </si>
  <si>
    <t>zadania własne - świadczenia społeczne</t>
  </si>
  <si>
    <t>* ZNM - prace remontowe</t>
  </si>
  <si>
    <t>* wynagrodzenia bezosobowe</t>
  </si>
  <si>
    <t>* wynagrodzenia i pochodne od wynagrodzeń pracowników UM</t>
  </si>
  <si>
    <t xml:space="preserve">* Dokumentacja projektowa na przebudowę i budowę dróg gminnych </t>
  </si>
  <si>
    <t>Cmentarze</t>
  </si>
  <si>
    <t>* zadania realizowane na podstawie porozumień z org. admin. rządowej (utrzymanie cmentarzy wojennych)</t>
  </si>
  <si>
    <t>* wynagrodzenia i pochodne pracowników zatrudnionych w ZNM (sprzątanie)</t>
  </si>
  <si>
    <t>* opracowanie dokumentacji na odprowadzanie wód opadowych, odbudowa skarp i regulacja rzeki Kościelna, inwentaryzacja rowów</t>
  </si>
  <si>
    <t>konserwacja i usuwanie dewastacji na majątku energetycznym Gminy</t>
  </si>
  <si>
    <t>* wymiana tablic i słupów ogłoszeniowych</t>
  </si>
  <si>
    <t>* nagrody i wyróżnienia dla trenerów i sportowców</t>
  </si>
  <si>
    <t>* sprzątanie UM i Ratusz (ZNM)</t>
  </si>
  <si>
    <t>bieżące utrzymanie zespołów</t>
  </si>
  <si>
    <t>* realizacja zadań pokontrolnych</t>
  </si>
  <si>
    <t xml:space="preserve">* realizacja zadań pokontrolnych </t>
  </si>
  <si>
    <t>* bieżące utrzymanie cmentarzy</t>
  </si>
  <si>
    <t>* PP nr 2</t>
  </si>
  <si>
    <t>* PP nr 7</t>
  </si>
  <si>
    <t>* Gminna Komisja Urbanistyczno - Architektoniczna - wynagrodzenia i pochodne</t>
  </si>
  <si>
    <t>Promocja jednostek samorządu terytorialnego</t>
  </si>
  <si>
    <t xml:space="preserve"> PSP nr 1</t>
  </si>
  <si>
    <t>w tym: wynagrodzenia i pochodne od wynagrodzeń</t>
  </si>
  <si>
    <t>dowożenie niepełnosprawnych uczniów do szkół i opieka w drodze do szkoły</t>
  </si>
  <si>
    <t>* Przebudowa ośrodka wypoczynku i rekreacji wraz z infrastrukturą przy ul. Korfantego 34 w Brzegu § 6050</t>
  </si>
  <si>
    <t>Zwalczanie narkomanii</t>
  </si>
  <si>
    <t>wydatki na przeciwdziałanie narkomanii</t>
  </si>
  <si>
    <t xml:space="preserve">Ośrodki wsparcia </t>
  </si>
  <si>
    <t xml:space="preserve">zadania zlecone </t>
  </si>
  <si>
    <t xml:space="preserve">Miejski Ośrodek Sportu i Rekreacji </t>
  </si>
  <si>
    <t>Miejski Ośrodek Sportu i Rekreacji</t>
  </si>
  <si>
    <t>Kryta pływalnia i kąpielisko odkryte</t>
  </si>
  <si>
    <t xml:space="preserve">  w tym:   wynagr. i pochodne od wynagr.</t>
  </si>
  <si>
    <t xml:space="preserve">                pozostałe wydatki bieżące</t>
  </si>
  <si>
    <t>* zmiana planu zagospodarowania przestrzennego</t>
  </si>
  <si>
    <t>* dofinansownie pracodawcom kosztów przygotowania zawodowego młodocianych pracowników</t>
  </si>
  <si>
    <t>dotacja dla Powiatu Brzeskiego</t>
  </si>
  <si>
    <t xml:space="preserve">* wydatki majątkowe - "Zintegrowany system zarządzania oświatą" § 6060 </t>
  </si>
  <si>
    <t>w tym m. in.:</t>
  </si>
  <si>
    <t>stypendia dla uczniów za wyniki w nauce i osiągnięcia sportowe</t>
  </si>
  <si>
    <t>* rewitalizacja Parku Wolności w Brzegu  § 6050</t>
  </si>
  <si>
    <t>* rewitalizacja Parku Centralnego w Brzegu  § 6050</t>
  </si>
  <si>
    <t>wydatki bieżące w tym:</t>
  </si>
  <si>
    <t>* realizacja projektu "Oczyszczanie ścieków w Brzegu" - dotacja z Gminy Lubsza § 6050</t>
  </si>
  <si>
    <t>* zadania zlecone (USC, OC, ewidencja ludności, wydawanie dowodów osobistych, ewidencja dział. gosp.)     - wynagrodzenia i pochodne od wynagrodzeń</t>
  </si>
  <si>
    <t>* zadanie zlecone w tym: koszty prowadzenia stałego rejestru wyborców - wynagrodzenia i pochodne od wynagr.</t>
  </si>
  <si>
    <t>30.09.2007 r.</t>
  </si>
  <si>
    <t>promocja miasta przez kluby sportowe</t>
  </si>
  <si>
    <t>PSP nr 5</t>
  </si>
  <si>
    <t>* zadania wynikające z programu ochrony środowiska w zakresie zieleni miejskiej</t>
  </si>
  <si>
    <t>zakup energii</t>
  </si>
  <si>
    <t>w tym m.in.:</t>
  </si>
  <si>
    <t>Przewidywane</t>
  </si>
  <si>
    <t>wykonanie</t>
  </si>
  <si>
    <t>Zapotrzebow.</t>
  </si>
  <si>
    <t>na</t>
  </si>
  <si>
    <t>wydatki majątkowe:</t>
  </si>
  <si>
    <t>* wynagrodzenia i pochodne - szkoły</t>
  </si>
  <si>
    <t>PSP nr 1</t>
  </si>
  <si>
    <t>* dotacja dla podmiotów niezaliczanych do sektora finansów publicznych na organizację festiwali i imprez kulturalnych</t>
  </si>
  <si>
    <t>* odprawy nauczycieli - wynagrodzenia i pochodne (BOKiS)</t>
  </si>
  <si>
    <t>utrzymanie świetlic</t>
  </si>
  <si>
    <t>* dofinansowanie do programu "Kapitał ludzki" - wkład własny</t>
  </si>
  <si>
    <t>* dotacja na obsłulgę informatyczną</t>
  </si>
  <si>
    <t>* opracowanie dokumentacji projektowej na budowę oświetlenia ulic: Garbarska-Szpitalna-W.Polskiego, Młynarska-Nadodrzańska-Plac Młynów</t>
  </si>
  <si>
    <t>* zakup, montaż i demontaż oświetlenia świątecznego miasta</t>
  </si>
  <si>
    <t>* remont obelisku usytuowanego na zieleńcu przy ulicy Piastowskiej w Brzegu oraz płyty okalającej obelisk</t>
  </si>
  <si>
    <t>* na poręczenie spłaty pożyczki zaciągniętej przez PWiK w Brzegu Sp. z o.o.</t>
  </si>
  <si>
    <t>* zorganizowanie Ruchomego Punktu Zbierania Odpadów Niebezpiecznych</t>
  </si>
  <si>
    <t>* zorganizowanie zbiórki zużytego sprzętu elektrycznego i elektronicznego</t>
  </si>
  <si>
    <t>* wykonanie zastępcze likwidacji mogilników zlokalizowanych przy ul. Składowej w Brzegu</t>
  </si>
  <si>
    <t>* zorganizowanie zbiórki odpadów wielkogabarytowych</t>
  </si>
  <si>
    <t>* usuwanie dzikich wysypisk z terenów miejskich</t>
  </si>
  <si>
    <t>* kontynuowanie programu pilotażowego dotyczącego zapobiegania zanieczyszczeniu ulic, placów i terenów zieleni przez zwierzęta</t>
  </si>
  <si>
    <t>* wykonanie zastępcze likwidacji dzikiego wysypiska na terenie byłych "Czerwonych koszar"</t>
  </si>
  <si>
    <t>* prace porządkowe, pielęgnacyjne zieleni skwerów, parków, konserwacja fos i zbiorników wodnych w parkach, ubezpieczenie terenów zieleni</t>
  </si>
  <si>
    <t xml:space="preserve">* prace remontowo-budowlane na terenie tymczasowego przytuliska </t>
  </si>
  <si>
    <t>* wykonanie dokumentacji projektowych pod przyszłe inwestycje</t>
  </si>
  <si>
    <t>* dotacja na wykonanie dokumentacji projektowej modernizacji i przebudowy Amfiteatru Miejskiego</t>
  </si>
  <si>
    <t>* nagrody PRIMUS INTER PARES</t>
  </si>
  <si>
    <t>* projekt zagospodarowania boisk przy ZS nr 1 z OS</t>
  </si>
  <si>
    <t>* remont masztów ustawionych na wlotach do miasta i masztów flagowych przy ul. Jagiełly</t>
  </si>
  <si>
    <t>Hala Sportowa ul. Oławska i Stadion</t>
  </si>
  <si>
    <t>* Opracowanie dokumetacji projektowo-kosztorysowej na budowę oświetlenia alei spacerowej na wale przeciwpowodziowym rzeki Odry</t>
  </si>
  <si>
    <t>* środki przy BOKiS na dokształcanie i doskonalenie nauczycieli (szkkoły, gimnazja, przedszkola) - doradztwo metodyczne</t>
  </si>
  <si>
    <t>* dotacja na realizację zadań publicznych z zakresu kultury fizycznej, sportu i turystyki przez podmioty niezaliczane do sektora finansów publicznych</t>
  </si>
  <si>
    <t>* na realizację zadań własnych z zakresu zarządzania kryzysowego</t>
  </si>
  <si>
    <t>* Budowa ulic "Osiedla Południowego" - ul. Kani, Dłuskiego, Tetmajera, Orzeszkowej w Brzegu - etap I § 6050</t>
  </si>
  <si>
    <t>* Rewitalizacja przestrzeni miejskiej centrum miasta Brzeg (I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 Zakonnic i przebudowa ul. Dzierżonia w Brzegu § 6050</t>
  </si>
  <si>
    <t>* Budowa drogi dojazdowej do kompleksu przemysłowo-usługowego przy ul. Starobrzeskiej w Brzegu - etap II § 6050</t>
  </si>
  <si>
    <t>* remont dachu budynku PSP nr 3 w Brzegu § 6050</t>
  </si>
  <si>
    <t>* budowa hali sportowej przy PSP nr 5 w Brzeguj § 6050</t>
  </si>
  <si>
    <t>remont instalacji elektrycznej, sygnalizacji pożaru i sygnalizacji włamania w budynku PP nr 7 w Brzegu § 6050</t>
  </si>
  <si>
    <t>* opracowanie dokumentacji projektowo-kosztorysowej budowy hali sportowej przy PSP nr 5 w Brzegu</t>
  </si>
  <si>
    <t>* Utrzymanie ulic w tym: remonty cząstkowe, oznakowanie pionowe i poziome, mikrodywaniki, likwidacja barier architektonicznych</t>
  </si>
  <si>
    <t>* Budowa chodnika ulicy Sportowej i Kusocińskiego wraz z oświetleniem i przebudową ogrodzenia Stadionu Miejskiego w Brzegu § 6050</t>
  </si>
  <si>
    <t>* wykonanie placu zabaw na osiedlu Sikorskeigo na ulicy Pierwszej Brygady § 6050</t>
  </si>
  <si>
    <r>
      <t xml:space="preserve">* Zakup i montaż wiat przystankowych </t>
    </r>
    <r>
      <rPr>
        <sz val="12"/>
        <rFont val="Times New Roman"/>
        <family val="1"/>
      </rPr>
      <t>§</t>
    </r>
    <r>
      <rPr>
        <sz val="12"/>
        <rFont val="Arial CE"/>
        <family val="2"/>
      </rPr>
      <t xml:space="preserve"> 6060</t>
    </r>
  </si>
  <si>
    <r>
      <t xml:space="preserve">* komputeryzacja ZNM </t>
    </r>
    <r>
      <rPr>
        <sz val="12"/>
        <rFont val="Arial"/>
        <family val="0"/>
      </rPr>
      <t>§</t>
    </r>
    <r>
      <rPr>
        <sz val="12"/>
        <rFont val="Arial CE"/>
        <family val="2"/>
      </rPr>
      <t xml:space="preserve"> 6060</t>
    </r>
  </si>
  <si>
    <r>
      <t xml:space="preserve">* </t>
    </r>
    <r>
      <rPr>
        <sz val="12"/>
        <rFont val="Arial CE"/>
        <family val="0"/>
      </rPr>
      <t>wykonaie instalacji alarmowej Domu Przedpogrzebowego i pomieszczeń gospodarczych § 6050</t>
    </r>
  </si>
  <si>
    <r>
      <t xml:space="preserve">* </t>
    </r>
    <r>
      <rPr>
        <sz val="12"/>
        <rFont val="Arial CE"/>
        <family val="0"/>
      </rPr>
      <t>wycinka i nasadzenia krzewów na cmentarzu przy ul. Makarskiego i Ofiar Katynia</t>
    </r>
  </si>
  <si>
    <r>
      <t xml:space="preserve"> zakup urządzenia nagłaśniającego do budynku Ratusza Miejskiego w Brzegu </t>
    </r>
    <r>
      <rPr>
        <sz val="12"/>
        <rFont val="Arial"/>
        <family val="0"/>
      </rPr>
      <t xml:space="preserve">§ </t>
    </r>
    <r>
      <rPr>
        <sz val="12"/>
        <rFont val="Arial CE"/>
        <family val="2"/>
      </rPr>
      <t>6060</t>
    </r>
  </si>
  <si>
    <r>
      <t xml:space="preserve">* komputeryzacja Urzędu Miasta </t>
    </r>
    <r>
      <rPr>
        <sz val="12"/>
        <rFont val="Times New Roman"/>
        <family val="1"/>
      </rPr>
      <t>§</t>
    </r>
    <r>
      <rPr>
        <sz val="12"/>
        <rFont val="Arial CE"/>
        <family val="2"/>
      </rPr>
      <t xml:space="preserve"> 6060 </t>
    </r>
  </si>
  <si>
    <r>
      <t xml:space="preserve">* </t>
    </r>
    <r>
      <rPr>
        <sz val="12"/>
        <rFont val="Arial CE"/>
        <family val="0"/>
      </rPr>
      <t>opracowanie dokumentacji projektowo-kosztorysowej na budowę sali gimnastycznej przy PSP nr 1 w Brzegu</t>
    </r>
  </si>
  <si>
    <r>
      <t xml:space="preserve">* termomodernizacja budynków przedszkoli nr 1,2,3,5,6,7,10,11 </t>
    </r>
    <r>
      <rPr>
        <sz val="12"/>
        <rFont val="Times New Roman"/>
        <family val="1"/>
      </rPr>
      <t>§ 6050</t>
    </r>
  </si>
  <si>
    <r>
      <t xml:space="preserve">* </t>
    </r>
    <r>
      <rPr>
        <b/>
        <sz val="12"/>
        <rFont val="Arial CE"/>
        <family val="0"/>
      </rPr>
      <t>PP nr 11</t>
    </r>
  </si>
  <si>
    <r>
      <t xml:space="preserve">PG nr 1 - </t>
    </r>
    <r>
      <rPr>
        <sz val="12"/>
        <rFont val="Arial CE"/>
        <family val="2"/>
      </rPr>
      <t>zakup pomocy naukowych (zgodnie z porozum.)</t>
    </r>
  </si>
  <si>
    <r>
      <t xml:space="preserve">PG nr 3 - </t>
    </r>
    <r>
      <rPr>
        <sz val="12"/>
        <rFont val="Arial CE"/>
        <family val="2"/>
      </rPr>
      <t>zakup pomocy naukowych (zgodnie z porozum.)</t>
    </r>
  </si>
  <si>
    <r>
      <t xml:space="preserve">ZS nr 1 z OS - </t>
    </r>
    <r>
      <rPr>
        <sz val="12"/>
        <rFont val="Arial CE"/>
        <family val="2"/>
      </rPr>
      <t>zakup pomocy naukowych (zg. z porozum.)</t>
    </r>
  </si>
  <si>
    <r>
      <t xml:space="preserve">ZS nr 2 z OI - </t>
    </r>
    <r>
      <rPr>
        <sz val="12"/>
        <rFont val="Arial CE"/>
        <family val="0"/>
      </rPr>
      <t>zakup pomocy naukowych (zg. z porozum.)</t>
    </r>
  </si>
  <si>
    <r>
      <t xml:space="preserve">* termomodernizacja budynków PG nr 1,3, Zespół Szkół Nr 1 z OS </t>
    </r>
    <r>
      <rPr>
        <sz val="12"/>
        <rFont val="Times New Roman"/>
        <family val="1"/>
      </rPr>
      <t>§ 6050</t>
    </r>
  </si>
  <si>
    <r>
      <t xml:space="preserve">* remont wewnętrznej instalacji elektrycznej w budynku </t>
    </r>
    <r>
      <rPr>
        <b/>
        <sz val="12"/>
        <rFont val="Arial CE"/>
        <family val="0"/>
      </rPr>
      <t>PG nr 3</t>
    </r>
    <r>
      <rPr>
        <sz val="12"/>
        <rFont val="Arial CE"/>
        <family val="2"/>
      </rPr>
      <t xml:space="preserve"> w Brzegu § 6050</t>
    </r>
  </si>
  <si>
    <r>
      <t>* dokształcanie i doskonalenie nauczycieli -</t>
    </r>
    <r>
      <rPr>
        <b/>
        <sz val="12"/>
        <rFont val="Arial CE"/>
        <family val="2"/>
      </rPr>
      <t xml:space="preserve"> szkoły, gimnazja, </t>
    </r>
  </si>
  <si>
    <r>
      <t xml:space="preserve">stworzenie mieszkania schronienia dla ofiar przemocy w rodzinie </t>
    </r>
    <r>
      <rPr>
        <sz val="12"/>
        <rFont val="Times New Roman"/>
        <family val="1"/>
      </rPr>
      <t>§ 6050</t>
    </r>
  </si>
  <si>
    <r>
      <t xml:space="preserve">* termomodernizacja budynku Żłobka Miejskiego "Tęczowy Świat" w Brzegu </t>
    </r>
    <r>
      <rPr>
        <sz val="12"/>
        <rFont val="Times New Roman"/>
        <family val="1"/>
      </rPr>
      <t>§ 6050</t>
    </r>
  </si>
  <si>
    <r>
      <t>* dotacja dla EKOGOK na budowę kwatery nr II składowiska gminnego Gać</t>
    </r>
    <r>
      <rPr>
        <b/>
        <sz val="12"/>
        <rFont val="Arial CE"/>
        <family val="2"/>
      </rPr>
      <t xml:space="preserve"> </t>
    </r>
    <r>
      <rPr>
        <sz val="12"/>
        <rFont val="Times New Roman"/>
        <family val="1"/>
      </rPr>
      <t>§ 6220</t>
    </r>
  </si>
  <si>
    <r>
      <t xml:space="preserve">* budowa Gminnego Punktu Zbierania Odpadów Niebezpiecznych </t>
    </r>
    <r>
      <rPr>
        <sz val="12"/>
        <rFont val="Times New Roman"/>
        <family val="1"/>
      </rPr>
      <t>§ 6050</t>
    </r>
  </si>
  <si>
    <r>
      <t xml:space="preserve">* realizacja Programu Rewitalizacji Terenów Zieleni Miejskiej </t>
    </r>
    <r>
      <rPr>
        <sz val="12"/>
        <rFont val="Times New Roman"/>
        <family val="1"/>
      </rPr>
      <t xml:space="preserve">§ </t>
    </r>
    <r>
      <rPr>
        <sz val="12"/>
        <rFont val="Arial CE"/>
        <family val="2"/>
      </rPr>
      <t>6050</t>
    </r>
  </si>
  <si>
    <r>
      <t xml:space="preserve">* uzbrojenie terenów pod budownictwo mieszkaniowe </t>
    </r>
    <r>
      <rPr>
        <sz val="12"/>
        <rFont val="Arial"/>
        <family val="0"/>
      </rPr>
      <t>§ 6050</t>
    </r>
  </si>
  <si>
    <r>
      <t xml:space="preserve">* </t>
    </r>
    <r>
      <rPr>
        <sz val="12"/>
        <rFont val="Arial CE"/>
        <family val="2"/>
      </rPr>
      <t>dotacje na prace budowlane, konserwatorskie i restauratorskie przy obiektach wpisanych do rejestru zabytków</t>
    </r>
  </si>
  <si>
    <r>
      <t xml:space="preserve">* </t>
    </r>
    <r>
      <rPr>
        <sz val="12"/>
        <rFont val="Arial CE"/>
        <family val="0"/>
      </rPr>
      <t>bieżąca konserwacja wyremontowanych figur i pomników</t>
    </r>
  </si>
  <si>
    <r>
      <t xml:space="preserve">* </t>
    </r>
    <r>
      <rPr>
        <sz val="12"/>
        <rFont val="Arial CE"/>
        <family val="0"/>
      </rPr>
      <t>gminna ewidencja zabytków - wykonanie wg programu KOBiDZ</t>
    </r>
  </si>
  <si>
    <r>
      <t xml:space="preserve">* </t>
    </r>
    <r>
      <rPr>
        <sz val="12"/>
        <rFont val="Arial CE"/>
        <family val="0"/>
      </rPr>
      <t>projekt prac remontowych i wykonanie remontu glorietty w Parku Wolności im. Juliusa Peppela</t>
    </r>
  </si>
  <si>
    <r>
      <t xml:space="preserve">* </t>
    </r>
    <r>
      <rPr>
        <sz val="12"/>
        <rFont val="Arial CE"/>
        <family val="0"/>
      </rPr>
      <t>projekt prac i wykonanie remontu muru wzdłuż dolnego ogrodu zamkowego</t>
    </r>
  </si>
  <si>
    <r>
      <t xml:space="preserve">* </t>
    </r>
    <r>
      <rPr>
        <sz val="12"/>
        <rFont val="Arial CE"/>
        <family val="0"/>
      </rPr>
      <t>odbudowa pergoli przy Zamku Piastów Śląskich w Brzegu § 6050</t>
    </r>
  </si>
  <si>
    <t>w tym: modernizacja bazy obozowej w Jarosławcu</t>
  </si>
  <si>
    <t>ZS nr 2 z OI</t>
  </si>
  <si>
    <r>
      <t xml:space="preserve">* budowa wielofunkcyjnego boiska sportowego ogółnodostępnego o nawierzchni z trawy syntetycznej przy </t>
    </r>
    <r>
      <rPr>
        <sz val="12"/>
        <rFont val="Arial CE"/>
        <family val="0"/>
      </rPr>
      <t>ZS nr 2 z OI</t>
    </r>
    <r>
      <rPr>
        <sz val="12"/>
        <rFont val="Arial CE"/>
        <family val="2"/>
      </rPr>
      <t xml:space="preserve"> w Brzegu </t>
    </r>
    <r>
      <rPr>
        <sz val="12"/>
        <rFont val="Times New Roman"/>
        <family val="1"/>
      </rPr>
      <t>§ 6050</t>
    </r>
  </si>
  <si>
    <t>* przewóz osób na zawody</t>
  </si>
  <si>
    <t>Państwowy Fundusz Rehabilitacji Osób Niepełnosprawnych</t>
  </si>
  <si>
    <t>dotacja dla jednostek zaliczanych do sektora finansów publicznych</t>
  </si>
  <si>
    <t>* "Program na rzecz społeczności romskiej w Polsce" zakup przyborów i podręczników szkolnych</t>
  </si>
  <si>
    <t>* dokumentacja projektowa na rozbudowę cmentarza przy ul. Starobrzeskiej</t>
  </si>
  <si>
    <t>* nadzór inwestorski realizacji I etapu odwodnienia</t>
  </si>
  <si>
    <t>* remont elewacji Domu Przedpogrz. Ul. Starobrzeska</t>
  </si>
  <si>
    <t>odsetki podatkowe na rzecz PFRON</t>
  </si>
  <si>
    <t>* podatek VAT z tytułu zamiany nieruchomości niezabudowanych</t>
  </si>
  <si>
    <t>* wydatki bieżące</t>
  </si>
  <si>
    <t>* Przebudowa dróg gminnych w obrębie osiedla mieszkaniowego Westerplatte w Brzegu (ulice: Boh. Westerplatte, Skłodowskiej, Sucharskiego, Gen. Grota-Roweckiego, Gaj, Ptasia) - etap I - Przebudowa ul. Marii Curie Skłodowskiej § 6050</t>
  </si>
  <si>
    <t>400</t>
  </si>
  <si>
    <t>Wytwarzanie i zaopatrywanie w energię elektryczną, gaz i wodę</t>
  </si>
  <si>
    <t>40001</t>
  </si>
  <si>
    <t>Dostarczanie ciepła</t>
  </si>
  <si>
    <t>należność za nakłady - wyrok w sprawie z ECO SA</t>
  </si>
  <si>
    <t>odsetki od należności za nakłady - wyrok w sprawie z ECO SA</t>
  </si>
  <si>
    <r>
      <t>* remont sanitariatów z dostosowaniem dla osób niepełnosprawych w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 xml:space="preserve">ZS nr 2 z OI </t>
    </r>
    <r>
      <rPr>
        <sz val="12"/>
        <rFont val="Arial CE"/>
        <family val="2"/>
      </rPr>
      <t>§ 6050</t>
    </r>
  </si>
  <si>
    <t>remont instalacji elektrycznej w budynku PP nr 11 w Brzegu § 6050</t>
  </si>
  <si>
    <t>remont instalacji wodno-kanalizacyjnej w budynku PP nr 11  § 6050</t>
  </si>
  <si>
    <t>* PP nr 1</t>
  </si>
  <si>
    <t>remont dachu wraz z ociepleniem w budynku PP nr 2 w Brzegu § 6050</t>
  </si>
  <si>
    <t>* PP nr 10</t>
  </si>
  <si>
    <t>* remont sanitariatów w budynku B ZS nr 1 z OS  § 6050</t>
  </si>
  <si>
    <t>* remont gzymsu budynku PSP nr 5 w Brzegu</t>
  </si>
  <si>
    <t>ZS nr 1 z OS</t>
  </si>
  <si>
    <t>* opracowanie dokumentacji projektowo - kosztorysowej na budowę boiska do gry w softbola w ZS nr 1 z OS w Brzegu</t>
  </si>
  <si>
    <t>* opracownie dokumentacji projektowo - kosztorysowej na remont sanitariatów z dostosowaniem dla osób niepełnosprawnych w ZS nr 2 z OI w Brzegu</t>
  </si>
  <si>
    <t>* zobowiązania z 2007 r.</t>
  </si>
  <si>
    <t>* Opracowanie dokumentacji projektowo - kosztorysowej na remont sanitariatów w budynku "B" ZS nr 1 z OS w Brzegu</t>
  </si>
  <si>
    <t>* remont pomieszczeń budynku PG nr 3 w Brzegu</t>
  </si>
  <si>
    <t>PG nr 3</t>
  </si>
  <si>
    <t>* dotacja na opracowanie dokumentacji projektowej na wykonanie lewostronnego obwałowania rzeki Odry w mieście Brzegu</t>
  </si>
  <si>
    <t>dokumentacja projektowa na remont ogrodzenia wokół ogrodu PP nr 2</t>
  </si>
  <si>
    <t>* Budowa bieżni lekkoatletycznej i skoczni w dal w ZS nr 2 z OI w Brzegu § 6050</t>
  </si>
  <si>
    <t xml:space="preserve"> dotacja  na zakup zmywarki do naczyń z funkcją wyparzania dla PP nr 10 § 6210</t>
  </si>
  <si>
    <t>* Budowa ciągu pieszo - rowerowego pomiędzy ulicami Poprzeczna i Morcinka w Brzegu § 6050</t>
  </si>
  <si>
    <t>zadania zlecone - zwrot podatku akcyzowego</t>
  </si>
  <si>
    <t>zadania zlecone - "Program na rzecz społeczności romskiej w Polsce" - ubezpieczenie dzieci od nieszczęśliwych wypadków</t>
  </si>
  <si>
    <t>w tym:wynagrodzenia i pochodne</t>
  </si>
  <si>
    <t>w tym: wynagrodzenia i pochodne</t>
  </si>
  <si>
    <t>* zbiórka przeterminowanych i niewykorzystanych lekarstw w tym zobowiązania z roku 2007 - 1.007 zł</t>
  </si>
  <si>
    <t>* zobowiązania z roku 2007</t>
  </si>
  <si>
    <t>30.09.2008 r.</t>
  </si>
  <si>
    <t xml:space="preserve">Przewidywane </t>
  </si>
  <si>
    <t>2008 r.</t>
  </si>
  <si>
    <t>Zapotrzebowanie</t>
  </si>
  <si>
    <t>2009 r.</t>
  </si>
  <si>
    <t xml:space="preserve">Projekt </t>
  </si>
  <si>
    <t>Ochrona zabytków i opieka nad zabytkami</t>
  </si>
  <si>
    <t>* wykonanie placu zabaw na ulicy Piwowarskiej § 6050</t>
  </si>
  <si>
    <t>* Regionalne Centrum Sportowo-Rekreacyjne w Brzegu - przebudowa boisk z zapleczem  § 6050</t>
  </si>
  <si>
    <t>* Zakup oraz montaż, uruchomienie i programowanie centrali telefonicznej w PSP nr 3 w Brzegu § 6060</t>
  </si>
  <si>
    <r>
      <t xml:space="preserve">* remont instalacji elektrycznej i wykonanie monitoringu zewnętrznego w budynku Urzędu Miasta ul. Robotnicza 12 w Brzegu </t>
    </r>
    <r>
      <rPr>
        <sz val="12"/>
        <rFont val="Arial"/>
        <family val="0"/>
      </rPr>
      <t>§ 6050</t>
    </r>
  </si>
  <si>
    <t>* Koncepcja funkcjonalno - przestrzenna rewaloryzacji zespołu ratuszowego w Brzegu (jako etap realizacji zadania - Rewitalizacja ratusza miejskiego w Brzegu)</t>
  </si>
  <si>
    <t>dotacja na zakup podręczników - przedszkola - pomoc materialna</t>
  </si>
  <si>
    <t>dofinansowanie zakupu podręczników dla kl. I-III - pomoc materialna</t>
  </si>
  <si>
    <t xml:space="preserve">Analizy, ekspertyzy, opinie </t>
  </si>
  <si>
    <t>*Naprawa alejek na cmentarzu komunalnym przy ulicy Starobrzeskiej w Brzegu</t>
  </si>
  <si>
    <t>* Wykonanie wycinki i nasadzeń drzew na cmentarzu komunalnym przy ul.Starobrzeskiej w Brzegu</t>
  </si>
  <si>
    <t>Komendy Powiatowe Policji</t>
  </si>
  <si>
    <t>* dodatkowe patrole - Komisariat Policji w Brzegu</t>
  </si>
  <si>
    <t>*Remont sanitariatów, instalacji wod.-kan.,c.w.u.,cyrkulacji i wentylacji</t>
  </si>
  <si>
    <t xml:space="preserve">* Remont schodów zewnętrznych do budynku </t>
  </si>
  <si>
    <t>* Wymiana wewnętrznej linii zasilającej tablicę bezpiecznikową przy Sali gimnastycznej</t>
  </si>
  <si>
    <t>* remont stolarki okiennej w Sali gimnastycznej ZS nr 1 z OS</t>
  </si>
  <si>
    <t>PG nr 1</t>
  </si>
  <si>
    <t>* remont schodów terenowych pomiędzy boiskami w PG nr1</t>
  </si>
  <si>
    <t>* podatki od nieruchomości położonych na terenie Gminy Skarbimierz (Pawłów)</t>
  </si>
  <si>
    <t>* Opracowanie dokumentacji uzbrojenia terenów pod budownictwo mieszkaniowe w rejonie ulic: Lwowska-Słoneczna - opracowanie dokumentacji projektowej</t>
  </si>
  <si>
    <t>Realizacja Programu Operacyjnego Kapitał Ludzki projekt pn."Szczęśliwe dzieciństwo drogą do sukcesu"</t>
  </si>
  <si>
    <t>*Wykonanie kanalizacji deszczowej z terenu obiektu MOSiR do studzienki na ul. Reymonta § 6050</t>
  </si>
  <si>
    <t>* Instalacja uzdatniania wody</t>
  </si>
  <si>
    <t>*Przegląd i wymiana wyeksploatowanych elementów instalacji chlorującej i kwasu siarkowego</t>
  </si>
  <si>
    <t>* Instalacja wody użytkowej</t>
  </si>
  <si>
    <t>* Instalacja elektryczna (wymiana cześci)</t>
  </si>
  <si>
    <t>* Instalacja wentylacji i klimatyzacji (przegląd,wymiana elementów)</t>
  </si>
  <si>
    <t>*Instalacja gazowa (przegląd,wymiana ele.)</t>
  </si>
  <si>
    <t>* Konserwacja i przegląd konstrukcji zjeżdzalni</t>
  </si>
  <si>
    <t>* Wymiana uszkodzonych płytek ściennych (toaleta,pod prysznicami)</t>
  </si>
  <si>
    <t>* Wymiana przegród i drzwi kabin w toaletach</t>
  </si>
  <si>
    <t>* Pokrycie  ścian tynkiem szlachetnym</t>
  </si>
  <si>
    <t>*Konserwacja i wymiana 2 małych zjeżdzalni</t>
  </si>
  <si>
    <t>*Remont kabin przebieralni</t>
  </si>
  <si>
    <t>*Przegląd i remont urządzenia do masażu</t>
  </si>
  <si>
    <t>*Remont ogrodzenia</t>
  </si>
  <si>
    <t>kąpielisko odkryte</t>
  </si>
  <si>
    <t xml:space="preserve">Kryta pływalnia </t>
  </si>
  <si>
    <t>*Remont dachu na budynku gospod.-magaz.</t>
  </si>
  <si>
    <t>* Instalacja monitoringu zewnętrznego przy bud. administr.</t>
  </si>
  <si>
    <t>*Instalacja oświetlenia zewnętrznego przy bud. administr.</t>
  </si>
  <si>
    <t>*Roboty melioracyjne na terenie kąpieliska</t>
  </si>
  <si>
    <t>* Prace projektowe - ul. Oławska</t>
  </si>
  <si>
    <t>* zadania własne - wydatki bieżące w tym m.in.utrzymanie i konserwacja pomieszczeń magazynu sprzętu OC</t>
  </si>
  <si>
    <t>* Zmiana planu miejscowego dla obszaru wysp odrzańskich po zach. str. ul. Krakusa</t>
  </si>
  <si>
    <t>* Usuwanie dzikich wysypisk z terenów miejskich</t>
  </si>
  <si>
    <t>* utrzymanie Parku Wolności</t>
  </si>
  <si>
    <t>* Prace konserwatorskie przy tablicy w gloriecie i bieżąca konserwacja gloriety</t>
  </si>
  <si>
    <t>dokumntacja projektowa na rewitalizację Ratusza Miejskiego i bloku śródrynkowego</t>
  </si>
  <si>
    <t>* dokumentacja projektowa - na wykonanie alejek</t>
  </si>
  <si>
    <t>* prace remontowe na terenach cmentarzy komunalnych</t>
  </si>
  <si>
    <t>* Opracowanie dokumentacji projektowo - kosztorysowej - dot. remontów w PP</t>
  </si>
  <si>
    <t>* opracowanie dokumentacji projektowo - kosztorysowej na remont instalacji elektrycznej w bud. PG nr 1 w Brzegu</t>
  </si>
  <si>
    <t>* remont ciągów komunikacyjnych w bud. PG nr 3 w Brzegu</t>
  </si>
  <si>
    <t>* Opłaty sądowe</t>
  </si>
  <si>
    <t xml:space="preserve">* ZNM - dokumentacja projektowa </t>
  </si>
  <si>
    <t>* opracowanie dokumentacji projektowo - kosztorysowej budowy boisk w ramach programu ORLIK 2012 przy ZS nr 1 z OS w ZS nr 1 z OS w Brzegu</t>
  </si>
  <si>
    <t>* zakup, montaż i remonty koszy przyulicznych</t>
  </si>
  <si>
    <t>* Opracowanie dokumentacji projektowej na budową oświetlenia ulic</t>
  </si>
  <si>
    <t>* Opracowanie dokumentacji projektowej uzbrojenia terenów pod budownictwo mieszkaniowe w rejonie ulic:Brzechwy - Poznańska</t>
  </si>
  <si>
    <t>* remont i konserwacja pomników na terenie miasta</t>
  </si>
  <si>
    <t>* Budowa łącznika ulic Łokietka - Trzech Kotwic w Brzegu - etap II, etap III w 2009 r. § 6050</t>
  </si>
  <si>
    <t>* termomodernizacja budynków szkół podstawowych nr 1,3, ZS nr 2 z OI § 6050</t>
  </si>
  <si>
    <t>* Remont sanitariatów w bud. PSP nr 1 w Brzegu § 6050</t>
  </si>
  <si>
    <r>
      <t xml:space="preserve">* remont sanitariatów w bud. 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 xml:space="preserve">ZS nr 2 z OI </t>
    </r>
    <r>
      <rPr>
        <sz val="12"/>
        <rFont val="Arial CE"/>
        <family val="2"/>
      </rPr>
      <t>§ 6050</t>
    </r>
  </si>
  <si>
    <r>
      <t xml:space="preserve">* Budowa windy dla osób niepełnosprawnych w 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 xml:space="preserve">ZS nr 2 z OI </t>
    </r>
    <r>
      <rPr>
        <sz val="12"/>
        <rFont val="Arial CE"/>
        <family val="2"/>
      </rPr>
      <t>§ 6050</t>
    </r>
  </si>
  <si>
    <t>* Remont podłóg I piętra oraz wymiana wew. Stolarki drzwiowej w bud. PSP nr 3 w Brzegu § 6050</t>
  </si>
  <si>
    <r>
      <t xml:space="preserve">* termomodernizacja budynków przedszkoli nr 2,5,7,11 </t>
    </r>
    <r>
      <rPr>
        <sz val="12"/>
        <rFont val="Times New Roman"/>
        <family val="1"/>
      </rPr>
      <t>§ 6050</t>
    </r>
  </si>
  <si>
    <t>* PP nr 3</t>
  </si>
  <si>
    <t>* Wykonanie odwodnienia terenu zewnętrznego przy PP nr 3 w Brzegu  § 6050</t>
  </si>
  <si>
    <t>* PP nr 4</t>
  </si>
  <si>
    <t>* Remont I piętra w bud. PP nr 4 w Brzegu   § 6050</t>
  </si>
  <si>
    <t>* PP nr 6</t>
  </si>
  <si>
    <t>* Budowa boisk Orlik 2012 oraz boiska do gry w Softballa ZS nr 1c z OS  § 6050</t>
  </si>
  <si>
    <r>
      <t xml:space="preserve">* modernizacja miejskiego oświetlenia ulicznego w Brzegu  - kontynuacja </t>
    </r>
    <r>
      <rPr>
        <sz val="12"/>
        <rFont val="Times New Roman"/>
        <family val="1"/>
      </rPr>
      <t>§</t>
    </r>
    <r>
      <rPr>
        <sz val="12"/>
        <rFont val="Arial CE"/>
        <family val="2"/>
      </rPr>
      <t xml:space="preserve"> 6050</t>
    </r>
  </si>
  <si>
    <t>* ogłoszenia konkursowe</t>
  </si>
  <si>
    <t>* wydatki dot. ubezpieczenia (MOSiR - hala i stadion) - BOKiS</t>
  </si>
  <si>
    <t>* wydatki dot. ubezpieczenia (MOSiR - kryta pływalnia i kąpielisko otwarte) - BOKiS</t>
  </si>
  <si>
    <t>* wydatki ubezpieczenia BCK - BOKiS</t>
  </si>
  <si>
    <t>* wydatki ubezpieczenia Biblioteki - BOKiS</t>
  </si>
  <si>
    <t>* bieżce wydatki, w tym: ubezpieczenia</t>
  </si>
  <si>
    <t>* bieżce wydatki, w tym zakup kwiatów z okazji uroczystości np. nadania awansu zawod., wręczenia nagrody Burmistrza, usługi gastronomiczne itp.</t>
  </si>
  <si>
    <t>* dofinansowanie "Monitoring wizyjny" - BOKiS § 6050</t>
  </si>
  <si>
    <t>* wydatki na ubezpieczenia (BOKiS)</t>
  </si>
  <si>
    <t>* bieżce wydatki w tm: zakup kwiatów, usługi astronomiczne z okazji uroczystości np.. Wręczenia nagrody Burmistrza, nadania awansu zawodowego itp.</t>
  </si>
  <si>
    <t>* budowa ogrodzenia przy PP nr 1 w Brzegu§ 6050</t>
  </si>
  <si>
    <t>* Wykonanie okładzin ściennych z płytek szkliwowych oraz ułożenie płytek gres na posadzkach w kuchni, zmywalni i ubieralni (BOKiS)</t>
  </si>
  <si>
    <t>* Remont schodów wejściowych od frontu (BOKiS)</t>
  </si>
  <si>
    <t>* Remont schodów do piwnicy (BOKiS)</t>
  </si>
  <si>
    <t>* Wymiana nawierzchni wokół przedszkola - wejście i schody (BOKiS)</t>
  </si>
  <si>
    <t>* Remont kuchni: zlewozmywak, stoły, doposażenie zaplecza kuchni (BOKiS)</t>
  </si>
  <si>
    <t>* Remont kuchni z wymianą trzonu kuchennego (BOKiS)</t>
  </si>
  <si>
    <t>* Remont pomieszczeń biurowych (BOKiS)</t>
  </si>
  <si>
    <t>* Zakup młynka do odpadów (BOKiS)</t>
  </si>
  <si>
    <t>* Zakup 2 taboretów gazowych (BOKiS)</t>
  </si>
  <si>
    <t>* Zakup 2 stołów roboczych kuchennych (BOKiS)</t>
  </si>
  <si>
    <t>* Zakup zlewu dwukomorowego (BOKiS)</t>
  </si>
  <si>
    <t>* Zakup szafek kuchennych ze stali nierdzewnej (BOKiS)</t>
  </si>
  <si>
    <t>* Remont parkietów w 3 salach dydaktycznych (BOKiS)</t>
  </si>
  <si>
    <t>*Remont pomieszczeń szatni w budynku PP nr7</t>
  </si>
  <si>
    <t>* Malowanie 3 sal dydaktycznych na parterze, wymiana osłon na grzejniki (BOKiS)</t>
  </si>
  <si>
    <t>* Cyklinowanie i lakierowanie kancelarii (BOKiS)</t>
  </si>
  <si>
    <t>* Malowanie holu na parterze, I i II piętrze (BOKiS)</t>
  </si>
  <si>
    <t>* Zakup robota kuchennego wielofunkcyjnego (BOKiS)</t>
  </si>
  <si>
    <t>* Zakup stołów ze stali nierdzewnej, zlewozmywaki (BOKiS)</t>
  </si>
  <si>
    <t>* Remont placów zabaw (BOKiS)</t>
  </si>
  <si>
    <t>* Remont schodów wejściowych (BOKiS)</t>
  </si>
  <si>
    <t>* Wymiana instalacji elektrycznej (BOKiS)</t>
  </si>
  <si>
    <t>* Program wychowawczy "Sztuka dojrzewania" (BOKiS)</t>
  </si>
  <si>
    <t>* Wydatki na ubezpieczenia (BOKiS)</t>
  </si>
  <si>
    <t>wynagrodzenia i pochodne (prace komisji egzaminacyjnych)</t>
  </si>
  <si>
    <t>* remonty bieżące w Raturszu i bud. Przy ul. Robotniczej</t>
  </si>
  <si>
    <t>prowadzenie poradnictwa i interwencji w zakresie przeciwdziałania przemocy w rodzinie (DDPS)</t>
  </si>
  <si>
    <t>* wydatki na ubezpieczenie (BSSiZ)</t>
  </si>
  <si>
    <t>wydatki na ubezpieczenie (BSSiZ)</t>
  </si>
  <si>
    <t>PSP nr 1, PSP nr 5</t>
  </si>
  <si>
    <t>* Dofinansowanie "Monitoring wizyjny"  § 6050</t>
  </si>
  <si>
    <t>* Likwidacja barier architektonicznych PFRON  § 6050</t>
  </si>
  <si>
    <r>
      <t xml:space="preserve">* System obiegu dokumentów </t>
    </r>
    <r>
      <rPr>
        <sz val="12"/>
        <rFont val="Times New Roman"/>
        <family val="1"/>
      </rPr>
      <t>§</t>
    </r>
    <r>
      <rPr>
        <sz val="12"/>
        <rFont val="Arial CE"/>
        <family val="2"/>
      </rPr>
      <t xml:space="preserve"> 6060 </t>
    </r>
  </si>
  <si>
    <r>
      <t xml:space="preserve">* ZNM - remont i modernizacja budynków przy ul. 6-go Lutego 4 w Brzegu z przeznaczeniem na lokale socjalne            </t>
    </r>
    <r>
      <rPr>
        <sz val="12"/>
        <rFont val="Times New Roman"/>
        <family val="1"/>
      </rPr>
      <t>§ 6050</t>
    </r>
  </si>
  <si>
    <t>* ZNM - termomodernizacja budynków mieszkalnych               § 6050</t>
  </si>
  <si>
    <t>*Zakup centrali telefonicznej w ZS nr 1 z OS w Brzegu           § 6060</t>
  </si>
  <si>
    <t>*Monitoring wizyjny w szkołach i placówkach - PSP nr 1, PSP nr 5  § 6060</t>
  </si>
  <si>
    <t>* Przebudowa pomieszczeń kuchni w bud. PP nr 10 w Brzegu § 6050</t>
  </si>
  <si>
    <t>* bieżce wydatki w tym: zakup kwiatów, usługi gastronomiczne z okazji uroczystości pn. wręczenie nagrody Burmistrza, nadanie stopnia awansu zawodowego itp.</t>
  </si>
  <si>
    <t>* Dofinansowanie "Monitoring wizyjny" (BOKiS) § 6050</t>
  </si>
  <si>
    <t>* Likwidacja barier architektonicznych PFRON (BOKiS)        § 6050</t>
  </si>
  <si>
    <r>
      <t xml:space="preserve">* Zakup zestawów komputerowych dla MOPS w Brzegu                          </t>
    </r>
    <r>
      <rPr>
        <sz val="12"/>
        <rFont val="Arial"/>
        <family val="0"/>
      </rPr>
      <t>§</t>
    </r>
    <r>
      <rPr>
        <sz val="9"/>
        <rFont val="Arial CE"/>
        <family val="2"/>
      </rPr>
      <t xml:space="preserve"> </t>
    </r>
    <r>
      <rPr>
        <sz val="12"/>
        <rFont val="Arial CE"/>
        <family val="0"/>
      </rPr>
      <t>6060</t>
    </r>
  </si>
  <si>
    <r>
      <t xml:space="preserve">* zakup sprzętu komputerowego dla MOPS w Brzegu                                  </t>
    </r>
    <r>
      <rPr>
        <sz val="12"/>
        <rFont val="Times New Roman"/>
        <family val="1"/>
      </rPr>
      <t>§</t>
    </r>
    <r>
      <rPr>
        <sz val="12"/>
        <rFont val="Arial CE"/>
        <family val="2"/>
      </rPr>
      <t xml:space="preserve"> 6060</t>
    </r>
  </si>
  <si>
    <t>* Budowa Oświetlenia na wale przeciwpowodziowym rzeki Odry  § 6050</t>
  </si>
  <si>
    <t xml:space="preserve">* ubezpieczenie majątku - ZNM </t>
  </si>
  <si>
    <t>* ZNM - "Program na rzecz społeczności romskiej w Polsce" - remont gminnych lokali mieszkalnych zajmowanych przez rodziny pochodzenia romskiego § 6050 w tym: zadania zlecone (70.000 zł w 2008 r.),                          (65.000 zł w 2009 r.)</t>
  </si>
  <si>
    <t>* Ubezpieczenie OC dróg gminnych</t>
  </si>
  <si>
    <t>konserwacja na majątku Zakładu Energetycznego</t>
  </si>
  <si>
    <t>prowadzenie Punktu Pomocy Kryzysowej dla Ofiar Przemocy- DDPS</t>
  </si>
  <si>
    <t>* Punkt Informacji Turystycznej</t>
  </si>
  <si>
    <t>Turystyka</t>
  </si>
  <si>
    <t>Ośrodki informacji turystycznej</t>
  </si>
  <si>
    <t>* ZNM -rozpoczecie budowy budynku mieszkalnego ul. Oławska - Filozofów ZNM  § 6050</t>
  </si>
  <si>
    <t>Obrona narodowa</t>
  </si>
  <si>
    <t>Pozostałe wydatki obronne</t>
  </si>
  <si>
    <t xml:space="preserve">* zadanie zlecone </t>
  </si>
  <si>
    <t>* Opieka nad bezdomnymi zwierzętami w tym m. in. opieka weterynaryjna, przytulisko, zakup karmy</t>
  </si>
  <si>
    <t>* wykonanie i montaż piłkochwytów od strony ul. Lechickiej w PSP nr 5 w Brzegu - BIM</t>
  </si>
  <si>
    <t>* remont aktyk budynku PSP nr 5 w Brzegu- BIM</t>
  </si>
  <si>
    <t>* Przemurowanie gzymsu na całej długości elewacji zachodniej, uzupełnienie ubytków gzymsu i ścian zewnętrznych - BOKiS</t>
  </si>
  <si>
    <t>* PP nr 5</t>
  </si>
  <si>
    <t>* projekt likwidacji barier architektonicznych w budynku Robotnicza 12</t>
  </si>
  <si>
    <t>* budowa systemu monitoringu miejskiego z oznakowaniem - etap II  § 6060</t>
  </si>
  <si>
    <t>* Remont stropu w bud. PSP nr 3 w Brzegu § 6050</t>
  </si>
  <si>
    <t>* remont dachu w budynku A ZS nr 1 z OS  § 6050</t>
  </si>
  <si>
    <t>* Budowa placu zabaw - ul. Piastowska - Popiełuszki - Jana Pawła II  § 6050</t>
  </si>
  <si>
    <t>* Budowa placu zabaw - ul. Oławska  § 6050</t>
  </si>
  <si>
    <t>* Budowa placu zabaw - ul. Kościuszki - Żeromskiego  § 6050</t>
  </si>
  <si>
    <t>* Budowa placu zabaw - ul. Krzyszowica  § 6050</t>
  </si>
  <si>
    <t>Realizacja Programu Operacyjnego Kapitał Ludzki projekt pn."Twój krok do lepszego jutra"</t>
  </si>
  <si>
    <t>* projekt i wykonanie zabezpieczenia budynku ul. Oławska 4/6 - ZNM</t>
  </si>
  <si>
    <t>* Remont instalacji elektrycznej  w bud. PP nr 6 w Brzegu - I etap  § 6050</t>
  </si>
  <si>
    <t>* Budowa sali gimnastycznej przy PSP nr 1 w Brzegu § 6050</t>
  </si>
  <si>
    <t>* Remont schodów wejściowych do budynku i obróbka blacharska (BOKiS)</t>
  </si>
  <si>
    <t>* Remont klatki schodowej wraz z wymianą okna w bud. PP nr 8 w Brzegu            § 6050</t>
  </si>
  <si>
    <t>* dotacja  - program księgowy</t>
  </si>
  <si>
    <t>* zakup i montaż zmywarki do naczyń w PP nr 11 (BOKiS)</t>
  </si>
  <si>
    <t xml:space="preserve">* zakup kuchni gazowej z piekarnikiem w PP nr 11 (BOKiS) </t>
  </si>
  <si>
    <t>* dotacja na organizację imprez kulturalnych - Dni Księstwa Brzeskiego</t>
  </si>
  <si>
    <t>* Budowa ul. Piwowarskiej w Brzegu - etap I "Rozbudowa drogi wewnętrznej łączącej ul. Piwowarską i ul. Boh. Monte Cassino" § 6050</t>
  </si>
  <si>
    <t>* Przebudowa nawierzchni jezdni i chodników wraz z oświetleniem ul. Broniewskiego w Brzegu § 6050</t>
  </si>
  <si>
    <t xml:space="preserve">w tym: wynagrodzenia i pochodne </t>
  </si>
  <si>
    <t>zakup towarów i usług</t>
  </si>
  <si>
    <r>
      <t xml:space="preserve">* </t>
    </r>
    <r>
      <rPr>
        <sz val="12"/>
        <rFont val="Arial CE"/>
        <family val="0"/>
      </rPr>
      <t>wykonanie III bramy w nowej części cmentarza wraz z dojściem przy ul. Starobrzeskiej w Brzegu § 6050</t>
    </r>
  </si>
  <si>
    <t>* wykonanie chloratora do systemu odwodnienia cmentarza ul. Starobrzeska w Brzegu § 6050</t>
  </si>
  <si>
    <t>* zakup imontaż sprzętu nagłaśniającego do Domu Przedpogrzebowego ul. Starobrzeska w Brzegu§ 6060</t>
  </si>
  <si>
    <t>* opinie prawne na potrzeby Rady Miejskiej</t>
  </si>
  <si>
    <r>
      <t xml:space="preserve">* Termomodernizacja Urzędu Miasta </t>
    </r>
    <r>
      <rPr>
        <sz val="12"/>
        <rFont val="Arial"/>
        <family val="0"/>
      </rPr>
      <t>§ 6050</t>
    </r>
  </si>
  <si>
    <t>* wykonanie drenażu i  instalacji wodociągowej pod rozbudowę cmentarza przy ul. Starobrzeskiej w Brzegu                      § 6050</t>
  </si>
  <si>
    <t>* odwodnienie cmentarza ul. Starobrzeska w Brzegu                      § 6050</t>
  </si>
  <si>
    <t>* Modernizacja hali sportowej przy ul. Oławskiej   w Brzegu § 6050</t>
  </si>
  <si>
    <t>* ZNM - Modernizacja budynku ul. Piastowska nr 32 w Brzegu - ZNM   § 6050</t>
  </si>
  <si>
    <t>* ZNM -zmiana sposobu użytkowania budynku ul. Chrobrego 32  w Brzegu ( MOPS, ZNM) - ZNM   § 6050</t>
  </si>
  <si>
    <t>* bieżące zakupy towarów i usług w tym remontowych w przedszkolach</t>
  </si>
  <si>
    <t>* dotacja - modernizacja budynku BCK  § 6220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</si>
</sst>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zł&quot;"/>
    <numFmt numFmtId="172" formatCode="#,##0.0\ _z_ł"/>
    <numFmt numFmtId="173" formatCode="[$$-C09]#,##0"/>
    <numFmt numFmtId="174" formatCode="#,##0.00\ _z_ł"/>
    <numFmt numFmtId="175" formatCode="0.0%"/>
    <numFmt numFmtId="176" formatCode="#,##0.0\ &quot;zł&quot;"/>
    <numFmt numFmtId="177" formatCode="_-* #,##0.0\ _z_ł_-;\-* #,##0.0\ _z_ł_-;_-* &quot;-&quot;?\ _z_ł_-;_-@_-"/>
  </numFmts>
  <fonts count="1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12"/>
      <name val="Times New Roman"/>
      <family val="1"/>
    </font>
    <font>
      <sz val="12"/>
      <name val="Arial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2"/>
      <name val="Symbol"/>
      <family val="1"/>
    </font>
    <font>
      <b/>
      <sz val="12"/>
      <color indexed="10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4" fontId="2" fillId="0" borderId="6" xfId="0" applyNumberFormat="1" applyFont="1" applyBorder="1" applyAlignment="1">
      <alignment horizontal="right"/>
    </xf>
    <xf numFmtId="174" fontId="1" fillId="0" borderId="5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74" fontId="2" fillId="0" borderId="5" xfId="0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74" fontId="1" fillId="0" borderId="8" xfId="0" applyNumberFormat="1" applyFont="1" applyBorder="1" applyAlignment="1">
      <alignment/>
    </xf>
    <xf numFmtId="174" fontId="1" fillId="0" borderId="5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3" fillId="0" borderId="5" xfId="0" applyNumberFormat="1" applyFont="1" applyBorder="1" applyAlignment="1">
      <alignment/>
    </xf>
    <xf numFmtId="174" fontId="1" fillId="0" borderId="9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174" fontId="1" fillId="0" borderId="10" xfId="0" applyNumberFormat="1" applyFont="1" applyBorder="1" applyAlignment="1">
      <alignment/>
    </xf>
    <xf numFmtId="174" fontId="2" fillId="0" borderId="8" xfId="0" applyNumberFormat="1" applyFont="1" applyBorder="1" applyAlignment="1">
      <alignment/>
    </xf>
    <xf numFmtId="174" fontId="1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164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4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2" fontId="2" fillId="0" borderId="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4" fontId="1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164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174" fontId="2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2" fontId="1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74" fontId="2" fillId="2" borderId="6" xfId="0" applyNumberFormat="1" applyFont="1" applyFill="1" applyBorder="1" applyAlignment="1">
      <alignment/>
    </xf>
    <xf numFmtId="0" fontId="2" fillId="0" borderId="7" xfId="0" applyFont="1" applyBorder="1" applyAlignment="1">
      <alignment vertical="top" wrapText="1" shrinkToFit="1"/>
    </xf>
    <xf numFmtId="0" fontId="1" fillId="0" borderId="9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2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4" fontId="2" fillId="0" borderId="7" xfId="0" applyNumberFormat="1" applyFont="1" applyBorder="1" applyAlignment="1">
      <alignment/>
    </xf>
    <xf numFmtId="174" fontId="2" fillId="0" borderId="7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9" xfId="0" applyNumberFormat="1" applyFont="1" applyBorder="1" applyAlignment="1">
      <alignment horizontal="center"/>
    </xf>
    <xf numFmtId="174" fontId="3" fillId="0" borderId="8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5" xfId="0" applyFont="1" applyBorder="1" applyAlignment="1">
      <alignment wrapText="1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16" xfId="0" applyFont="1" applyBorder="1" applyAlignment="1">
      <alignment/>
    </xf>
    <xf numFmtId="164" fontId="1" fillId="0" borderId="14" xfId="0" applyNumberFormat="1" applyFont="1" applyBorder="1" applyAlignment="1">
      <alignment/>
    </xf>
    <xf numFmtId="17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wrapText="1"/>
    </xf>
    <xf numFmtId="174" fontId="3" fillId="0" borderId="5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74" fontId="1" fillId="0" borderId="5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2" fillId="0" borderId="15" xfId="0" applyFont="1" applyBorder="1" applyAlignment="1">
      <alignment/>
    </xf>
    <xf numFmtId="164" fontId="2" fillId="0" borderId="5" xfId="0" applyNumberFormat="1" applyFont="1" applyBorder="1" applyAlignment="1">
      <alignment/>
    </xf>
    <xf numFmtId="174" fontId="2" fillId="0" borderId="5" xfId="0" applyNumberFormat="1" applyFont="1" applyBorder="1" applyAlignment="1">
      <alignment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2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4" fontId="1" fillId="0" borderId="5" xfId="0" applyNumberFormat="1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7" xfId="0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8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4" fontId="1" fillId="0" borderId="8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9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1" fillId="0" borderId="24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right"/>
    </xf>
    <xf numFmtId="174" fontId="2" fillId="0" borderId="25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174" fontId="3" fillId="0" borderId="0" xfId="0" applyNumberFormat="1" applyFont="1" applyBorder="1" applyAlignment="1">
      <alignment/>
    </xf>
    <xf numFmtId="174" fontId="9" fillId="0" borderId="5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74" fontId="3" fillId="0" borderId="14" xfId="0" applyNumberFormat="1" applyFont="1" applyBorder="1" applyAlignment="1">
      <alignment/>
    </xf>
    <xf numFmtId="174" fontId="3" fillId="0" borderId="26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174" fontId="3" fillId="0" borderId="12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74" fontId="2" fillId="0" borderId="7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/>
    </xf>
    <xf numFmtId="174" fontId="1" fillId="0" borderId="5" xfId="0" applyNumberFormat="1" applyFont="1" applyBorder="1" applyAlignment="1">
      <alignment horizontal="right"/>
    </xf>
    <xf numFmtId="174" fontId="1" fillId="0" borderId="8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4" fontId="1" fillId="0" borderId="1" xfId="0" applyNumberFormat="1" applyFont="1" applyBorder="1" applyAlignment="1">
      <alignment horizontal="right"/>
    </xf>
    <xf numFmtId="174" fontId="2" fillId="0" borderId="2" xfId="0" applyNumberFormat="1" applyFont="1" applyBorder="1" applyAlignment="1">
      <alignment horizontal="right"/>
    </xf>
    <xf numFmtId="174" fontId="1" fillId="0" borderId="3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74" fontId="3" fillId="0" borderId="16" xfId="0" applyNumberFormat="1" applyFont="1" applyBorder="1" applyAlignment="1">
      <alignment/>
    </xf>
    <xf numFmtId="174" fontId="3" fillId="0" borderId="13" xfId="0" applyNumberFormat="1" applyFont="1" applyBorder="1" applyAlignment="1">
      <alignment/>
    </xf>
    <xf numFmtId="174" fontId="1" fillId="0" borderId="6" xfId="0" applyNumberFormat="1" applyFont="1" applyBorder="1" applyAlignment="1">
      <alignment horizontal="right"/>
    </xf>
    <xf numFmtId="174" fontId="1" fillId="0" borderId="23" xfId="0" applyNumberFormat="1" applyFont="1" applyBorder="1" applyAlignment="1">
      <alignment horizontal="right"/>
    </xf>
    <xf numFmtId="174" fontId="1" fillId="0" borderId="31" xfId="0" applyNumberFormat="1" applyFont="1" applyBorder="1" applyAlignment="1">
      <alignment horizontal="right"/>
    </xf>
    <xf numFmtId="174" fontId="1" fillId="0" borderId="9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174" fontId="1" fillId="0" borderId="11" xfId="0" applyNumberFormat="1" applyFont="1" applyBorder="1" applyAlignment="1">
      <alignment horizontal="right"/>
    </xf>
    <xf numFmtId="174" fontId="1" fillId="0" borderId="26" xfId="0" applyNumberFormat="1" applyFont="1" applyBorder="1" applyAlignment="1">
      <alignment horizontal="right"/>
    </xf>
    <xf numFmtId="174" fontId="1" fillId="0" borderId="21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/>
    </xf>
    <xf numFmtId="174" fontId="2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 horizontal="center"/>
    </xf>
    <xf numFmtId="174" fontId="1" fillId="0" borderId="1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 horizontal="right"/>
    </xf>
    <xf numFmtId="174" fontId="2" fillId="0" borderId="6" xfId="0" applyNumberFormat="1" applyFont="1" applyBorder="1" applyAlignment="1">
      <alignment horizontal="right"/>
    </xf>
    <xf numFmtId="174" fontId="3" fillId="0" borderId="5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 horizontal="right"/>
    </xf>
    <xf numFmtId="174" fontId="1" fillId="0" borderId="9" xfId="0" applyNumberFormat="1" applyFont="1" applyBorder="1" applyAlignment="1">
      <alignment horizontal="right"/>
    </xf>
    <xf numFmtId="174" fontId="1" fillId="0" borderId="6" xfId="0" applyNumberFormat="1" applyFont="1" applyBorder="1" applyAlignment="1">
      <alignment horizontal="right"/>
    </xf>
    <xf numFmtId="0" fontId="1" fillId="0" borderId="24" xfId="0" applyFont="1" applyBorder="1" applyAlignment="1">
      <alignment wrapText="1"/>
    </xf>
    <xf numFmtId="174" fontId="9" fillId="0" borderId="13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4" fontId="3" fillId="0" borderId="20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3" fillId="0" borderId="13" xfId="0" applyNumberFormat="1" applyFont="1" applyBorder="1" applyAlignment="1">
      <alignment/>
    </xf>
    <xf numFmtId="174" fontId="3" fillId="0" borderId="16" xfId="0" applyNumberFormat="1" applyFont="1" applyBorder="1" applyAlignment="1">
      <alignment/>
    </xf>
    <xf numFmtId="174" fontId="3" fillId="0" borderId="19" xfId="0" applyNumberFormat="1" applyFont="1" applyBorder="1" applyAlignment="1">
      <alignment/>
    </xf>
    <xf numFmtId="174" fontId="9" fillId="0" borderId="13" xfId="0" applyNumberFormat="1" applyFont="1" applyBorder="1" applyAlignment="1">
      <alignment/>
    </xf>
    <xf numFmtId="174" fontId="3" fillId="0" borderId="7" xfId="0" applyNumberFormat="1" applyFont="1" applyBorder="1" applyAlignment="1">
      <alignment/>
    </xf>
    <xf numFmtId="174" fontId="9" fillId="0" borderId="8" xfId="0" applyNumberFormat="1" applyFont="1" applyBorder="1" applyAlignment="1">
      <alignment/>
    </xf>
    <xf numFmtId="174" fontId="3" fillId="0" borderId="32" xfId="0" applyNumberFormat="1" applyFont="1" applyBorder="1" applyAlignment="1">
      <alignment/>
    </xf>
    <xf numFmtId="174" fontId="3" fillId="0" borderId="27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1" fillId="0" borderId="33" xfId="0" applyFont="1" applyBorder="1" applyAlignment="1">
      <alignment/>
    </xf>
    <xf numFmtId="174" fontId="3" fillId="0" borderId="34" xfId="0" applyNumberFormat="1" applyFont="1" applyBorder="1" applyAlignment="1">
      <alignment/>
    </xf>
    <xf numFmtId="174" fontId="9" fillId="0" borderId="8" xfId="0" applyNumberFormat="1" applyFont="1" applyBorder="1" applyAlignment="1">
      <alignment/>
    </xf>
    <xf numFmtId="174" fontId="3" fillId="0" borderId="24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74" fontId="1" fillId="0" borderId="20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1" fillId="0" borderId="15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174" fontId="2" fillId="0" borderId="17" xfId="0" applyNumberFormat="1" applyFont="1" applyBorder="1" applyAlignment="1">
      <alignment/>
    </xf>
    <xf numFmtId="174" fontId="2" fillId="0" borderId="35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/>
    </xf>
    <xf numFmtId="174" fontId="1" fillId="0" borderId="15" xfId="0" applyNumberFormat="1" applyFont="1" applyBorder="1" applyAlignment="1">
      <alignment/>
    </xf>
    <xf numFmtId="174" fontId="2" fillId="0" borderId="17" xfId="0" applyNumberFormat="1" applyFont="1" applyBorder="1" applyAlignment="1">
      <alignment horizontal="right"/>
    </xf>
    <xf numFmtId="174" fontId="2" fillId="0" borderId="16" xfId="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174" fontId="2" fillId="0" borderId="13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0" fontId="2" fillId="2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25" xfId="0" applyFont="1" applyBorder="1" applyAlignment="1">
      <alignment horizontal="left" wrapText="1"/>
    </xf>
    <xf numFmtId="174" fontId="2" fillId="2" borderId="17" xfId="0" applyNumberFormat="1" applyFont="1" applyFill="1" applyBorder="1" applyAlignment="1">
      <alignment/>
    </xf>
    <xf numFmtId="0" fontId="1" fillId="0" borderId="13" xfId="0" applyFont="1" applyBorder="1" applyAlignment="1">
      <alignment horizontal="left" vertical="top" wrapText="1"/>
    </xf>
    <xf numFmtId="174" fontId="1" fillId="0" borderId="8" xfId="0" applyNumberFormat="1" applyFont="1" applyBorder="1" applyAlignment="1">
      <alignment horizontal="right"/>
    </xf>
    <xf numFmtId="174" fontId="2" fillId="2" borderId="8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 horizontal="right"/>
    </xf>
    <xf numFmtId="174" fontId="3" fillId="0" borderId="9" xfId="0" applyNumberFormat="1" applyFont="1" applyBorder="1" applyAlignment="1">
      <alignment/>
    </xf>
    <xf numFmtId="0" fontId="1" fillId="0" borderId="23" xfId="0" applyFont="1" applyBorder="1" applyAlignment="1">
      <alignment/>
    </xf>
    <xf numFmtId="174" fontId="1" fillId="0" borderId="23" xfId="0" applyNumberFormat="1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174" fontId="1" fillId="0" borderId="23" xfId="0" applyNumberFormat="1" applyFont="1" applyBorder="1" applyAlignment="1">
      <alignment/>
    </xf>
    <xf numFmtId="0" fontId="2" fillId="0" borderId="9" xfId="0" applyFont="1" applyBorder="1" applyAlignment="1">
      <alignment horizontal="center" vertical="top"/>
    </xf>
    <xf numFmtId="0" fontId="2" fillId="0" borderId="20" xfId="0" applyFont="1" applyBorder="1" applyAlignment="1">
      <alignment wrapText="1"/>
    </xf>
    <xf numFmtId="164" fontId="2" fillId="0" borderId="9" xfId="0" applyNumberFormat="1" applyFont="1" applyBorder="1" applyAlignment="1">
      <alignment/>
    </xf>
    <xf numFmtId="174" fontId="2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 horizontal="center"/>
    </xf>
    <xf numFmtId="174" fontId="2" fillId="0" borderId="20" xfId="0" applyNumberFormat="1" applyFont="1" applyBorder="1" applyAlignment="1">
      <alignment/>
    </xf>
    <xf numFmtId="174" fontId="2" fillId="0" borderId="9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" sqref="F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862"/>
  <sheetViews>
    <sheetView tabSelected="1" view="pageBreakPreview" zoomScale="75" zoomScaleNormal="75" zoomScaleSheetLayoutView="75" workbookViewId="0" topLeftCell="B718">
      <selection activeCell="M826" sqref="M826"/>
    </sheetView>
  </sheetViews>
  <sheetFormatPr defaultColWidth="9.00390625" defaultRowHeight="12.75" customHeight="1"/>
  <cols>
    <col min="1" max="1" width="7.875" style="1" customWidth="1"/>
    <col min="2" max="2" width="61.125" style="1" customWidth="1"/>
    <col min="3" max="3" width="13.875" style="1" hidden="1" customWidth="1"/>
    <col min="4" max="4" width="14.875" style="1" hidden="1" customWidth="1"/>
    <col min="5" max="5" width="0" style="1" hidden="1" customWidth="1"/>
    <col min="6" max="6" width="13.25390625" style="1" hidden="1" customWidth="1"/>
    <col min="7" max="7" width="14.25390625" style="1" hidden="1" customWidth="1"/>
    <col min="8" max="8" width="9.375" style="1" hidden="1" customWidth="1"/>
    <col min="9" max="9" width="18.375" style="1" customWidth="1"/>
    <col min="10" max="10" width="19.75390625" style="1" customWidth="1"/>
    <col min="11" max="11" width="11.00390625" style="1" customWidth="1"/>
    <col min="12" max="12" width="18.375" style="1" customWidth="1"/>
    <col min="13" max="13" width="20.125" style="1" customWidth="1"/>
    <col min="14" max="14" width="21.25390625" style="1" customWidth="1"/>
    <col min="15" max="15" width="14.375" style="1" customWidth="1"/>
    <col min="16" max="16384" width="9.125" style="1" customWidth="1"/>
  </cols>
  <sheetData>
    <row r="1" ht="12.75" customHeight="1" thickBot="1"/>
    <row r="2" spans="1:15" ht="15.75">
      <c r="A2" s="2"/>
      <c r="B2" s="27"/>
      <c r="C2" s="28"/>
      <c r="D2" s="28"/>
      <c r="E2" s="28"/>
      <c r="F2" s="28"/>
      <c r="G2" s="2"/>
      <c r="H2" s="2"/>
      <c r="I2" s="207"/>
      <c r="J2" s="233"/>
      <c r="K2" s="2"/>
      <c r="L2" s="207"/>
      <c r="M2" s="233"/>
      <c r="N2" s="207"/>
      <c r="O2" s="2"/>
    </row>
    <row r="3" spans="1:15" ht="15.75">
      <c r="A3" s="29" t="s">
        <v>48</v>
      </c>
      <c r="B3" s="30" t="s">
        <v>0</v>
      </c>
      <c r="C3" s="3" t="s">
        <v>43</v>
      </c>
      <c r="D3" s="3" t="s">
        <v>13</v>
      </c>
      <c r="E3" s="3" t="s">
        <v>47</v>
      </c>
      <c r="F3" s="3" t="s">
        <v>201</v>
      </c>
      <c r="G3" s="3" t="s">
        <v>203</v>
      </c>
      <c r="H3" s="3" t="s">
        <v>47</v>
      </c>
      <c r="I3" s="3" t="s">
        <v>43</v>
      </c>
      <c r="J3" s="234" t="s">
        <v>13</v>
      </c>
      <c r="K3" s="3" t="s">
        <v>47</v>
      </c>
      <c r="L3" s="3" t="s">
        <v>321</v>
      </c>
      <c r="M3" s="234" t="s">
        <v>323</v>
      </c>
      <c r="N3" s="3" t="s">
        <v>325</v>
      </c>
      <c r="O3" s="3" t="s">
        <v>47</v>
      </c>
    </row>
    <row r="4" spans="1:15" ht="15.75">
      <c r="A4" s="29" t="s">
        <v>50</v>
      </c>
      <c r="B4" s="31"/>
      <c r="C4" s="3" t="s">
        <v>195</v>
      </c>
      <c r="D4" s="3" t="s">
        <v>195</v>
      </c>
      <c r="E4" s="3" t="s">
        <v>14</v>
      </c>
      <c r="F4" s="3" t="s">
        <v>202</v>
      </c>
      <c r="G4" s="3" t="s">
        <v>204</v>
      </c>
      <c r="H4" s="199" t="s">
        <v>14</v>
      </c>
      <c r="I4" s="3" t="s">
        <v>320</v>
      </c>
      <c r="J4" s="234" t="s">
        <v>320</v>
      </c>
      <c r="K4" s="206" t="s">
        <v>14</v>
      </c>
      <c r="L4" s="3" t="s">
        <v>202</v>
      </c>
      <c r="M4" s="234" t="s">
        <v>204</v>
      </c>
      <c r="N4" s="3" t="s">
        <v>324</v>
      </c>
      <c r="O4" s="206" t="s">
        <v>14</v>
      </c>
    </row>
    <row r="5" spans="1:15" ht="16.5" thickBot="1">
      <c r="A5" s="32"/>
      <c r="B5" s="33"/>
      <c r="C5" s="4"/>
      <c r="D5" s="4"/>
      <c r="E5" s="4"/>
      <c r="F5" s="4">
        <v>2007</v>
      </c>
      <c r="G5" s="4">
        <v>2008</v>
      </c>
      <c r="H5" s="4"/>
      <c r="I5" s="4"/>
      <c r="J5" s="235"/>
      <c r="K5" s="4"/>
      <c r="L5" s="4" t="s">
        <v>322</v>
      </c>
      <c r="M5" s="235" t="s">
        <v>324</v>
      </c>
      <c r="N5" s="4"/>
      <c r="O5" s="4"/>
    </row>
    <row r="6" spans="1:15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9</v>
      </c>
      <c r="I6" s="5">
        <v>3</v>
      </c>
      <c r="J6" s="236">
        <v>4</v>
      </c>
      <c r="K6" s="5">
        <v>5</v>
      </c>
      <c r="L6" s="5">
        <v>6</v>
      </c>
      <c r="M6" s="236">
        <v>7</v>
      </c>
      <c r="N6" s="5">
        <v>8</v>
      </c>
      <c r="O6" s="5">
        <v>9</v>
      </c>
    </row>
    <row r="7" spans="1:15" ht="15">
      <c r="A7" s="34"/>
      <c r="B7" s="35"/>
      <c r="C7" s="6"/>
      <c r="D7" s="6"/>
      <c r="E7" s="6"/>
      <c r="F7" s="6"/>
      <c r="G7" s="6"/>
      <c r="H7" s="6"/>
      <c r="I7" s="6"/>
      <c r="J7" s="35"/>
      <c r="K7" s="6"/>
      <c r="L7" s="6"/>
      <c r="M7" s="35"/>
      <c r="N7" s="6"/>
      <c r="O7" s="6"/>
    </row>
    <row r="8" spans="1:15" ht="16.5" thickBot="1">
      <c r="A8" s="36" t="s">
        <v>49</v>
      </c>
      <c r="B8" s="37" t="s">
        <v>53</v>
      </c>
      <c r="C8" s="38" t="e">
        <f>SUM(C10)</f>
        <v>#REF!</v>
      </c>
      <c r="D8" s="7" t="e">
        <f>SUM(D10)</f>
        <v>#REF!</v>
      </c>
      <c r="E8" s="39" t="e">
        <f>(D8/C8)*100</f>
        <v>#REF!</v>
      </c>
      <c r="F8" s="7" t="e">
        <f>SUM(F10)</f>
        <v>#REF!</v>
      </c>
      <c r="G8" s="7" t="e">
        <f>SUM(G10)</f>
        <v>#REF!</v>
      </c>
      <c r="H8" s="7" t="e">
        <f>(#REF!/F8)*100</f>
        <v>#REF!</v>
      </c>
      <c r="I8" s="7">
        <f>SUM(I10)</f>
        <v>1341.41</v>
      </c>
      <c r="J8" s="291">
        <f>SUM(J10)</f>
        <v>817.4100000000001</v>
      </c>
      <c r="K8" s="7">
        <f>(J8/I8)*100</f>
        <v>60.936626385668816</v>
      </c>
      <c r="L8" s="7">
        <f>SUM(L10)</f>
        <v>1044.41</v>
      </c>
      <c r="M8" s="291">
        <f>SUM(M10)</f>
        <v>1500</v>
      </c>
      <c r="N8" s="7">
        <f>SUM(N10)</f>
        <v>1500</v>
      </c>
      <c r="O8" s="7">
        <f>(N8/L8)*100</f>
        <v>143.62175773881904</v>
      </c>
    </row>
    <row r="9" spans="1:15" ht="12.75" customHeight="1" thickTop="1">
      <c r="A9" s="40"/>
      <c r="B9" s="41"/>
      <c r="C9" s="42"/>
      <c r="D9" s="8"/>
      <c r="E9" s="43"/>
      <c r="F9" s="8"/>
      <c r="G9" s="8"/>
      <c r="H9" s="8"/>
      <c r="I9" s="8"/>
      <c r="J9" s="288"/>
      <c r="K9" s="42"/>
      <c r="L9" s="8"/>
      <c r="M9" s="288"/>
      <c r="N9" s="8"/>
      <c r="O9" s="42"/>
    </row>
    <row r="10" spans="1:15" ht="15.75">
      <c r="A10" s="44" t="s">
        <v>51</v>
      </c>
      <c r="B10" s="45" t="s">
        <v>52</v>
      </c>
      <c r="C10" s="46" t="e">
        <f>SUM(C12,#REF!)</f>
        <v>#REF!</v>
      </c>
      <c r="D10" s="9" t="e">
        <f>SUM(D12,#REF!)</f>
        <v>#REF!</v>
      </c>
      <c r="E10" s="47" t="e">
        <f>(D10/C10)*100</f>
        <v>#REF!</v>
      </c>
      <c r="F10" s="9" t="e">
        <f>SUM(F12,#REF!)</f>
        <v>#REF!</v>
      </c>
      <c r="G10" s="9" t="e">
        <f>SUM(G12,#REF!)</f>
        <v>#REF!</v>
      </c>
      <c r="H10" s="9" t="e">
        <f>(#REF!/F10)*100</f>
        <v>#REF!</v>
      </c>
      <c r="I10" s="9">
        <f>SUM(I12:I13)</f>
        <v>1341.41</v>
      </c>
      <c r="J10" s="283">
        <f>SUM(J12:J13)</f>
        <v>817.4100000000001</v>
      </c>
      <c r="K10" s="224">
        <f>(J10/I10)*100</f>
        <v>60.936626385668816</v>
      </c>
      <c r="L10" s="9">
        <f>SUM(L12:L13)</f>
        <v>1044.41</v>
      </c>
      <c r="M10" s="283">
        <f>SUM(M12:M13)</f>
        <v>1500</v>
      </c>
      <c r="N10" s="9">
        <f>SUM(N12:N13)</f>
        <v>1500</v>
      </c>
      <c r="O10" s="224">
        <f>(N10/L10)*100</f>
        <v>143.62175773881904</v>
      </c>
    </row>
    <row r="11" spans="1:15" ht="15.75">
      <c r="A11" s="34"/>
      <c r="B11" s="41"/>
      <c r="C11" s="48"/>
      <c r="D11" s="10"/>
      <c r="E11" s="49"/>
      <c r="F11" s="10"/>
      <c r="G11" s="10"/>
      <c r="H11" s="10"/>
      <c r="I11" s="10"/>
      <c r="J11" s="284"/>
      <c r="K11" s="48"/>
      <c r="L11" s="10"/>
      <c r="M11" s="284"/>
      <c r="N11" s="10"/>
      <c r="O11" s="48"/>
    </row>
    <row r="12" spans="1:15" ht="15">
      <c r="A12" s="53"/>
      <c r="B12" s="50" t="s">
        <v>57</v>
      </c>
      <c r="C12" s="51">
        <v>950</v>
      </c>
      <c r="D12" s="11">
        <v>290</v>
      </c>
      <c r="E12" s="52">
        <f>(D12/C12)*100</f>
        <v>30.526315789473685</v>
      </c>
      <c r="F12" s="11">
        <v>600</v>
      </c>
      <c r="G12" s="11">
        <v>1000</v>
      </c>
      <c r="H12" s="106" t="e">
        <f>(#REF!/F12)*100</f>
        <v>#REF!</v>
      </c>
      <c r="I12" s="11">
        <v>1000</v>
      </c>
      <c r="J12" s="280">
        <v>476</v>
      </c>
      <c r="K12" s="225">
        <f>(J12/I12)*100</f>
        <v>47.599999999999994</v>
      </c>
      <c r="L12" s="11">
        <v>703</v>
      </c>
      <c r="M12" s="280">
        <v>1500</v>
      </c>
      <c r="N12" s="11">
        <v>1500</v>
      </c>
      <c r="O12" s="225">
        <f>(N12/L12)*100</f>
        <v>213.37126600284492</v>
      </c>
    </row>
    <row r="13" spans="1:15" ht="21.75" customHeight="1">
      <c r="A13" s="172"/>
      <c r="B13" s="213" t="s">
        <v>314</v>
      </c>
      <c r="C13" s="54"/>
      <c r="D13" s="17"/>
      <c r="E13" s="110"/>
      <c r="F13" s="17"/>
      <c r="G13" s="17"/>
      <c r="H13" s="202"/>
      <c r="I13" s="17">
        <v>341.41</v>
      </c>
      <c r="J13" s="278">
        <v>341.41</v>
      </c>
      <c r="K13" s="228">
        <f>(J13/I13)*100</f>
        <v>100</v>
      </c>
      <c r="L13" s="17">
        <v>341.41</v>
      </c>
      <c r="M13" s="278">
        <v>0</v>
      </c>
      <c r="N13" s="17">
        <v>0</v>
      </c>
      <c r="O13" s="228">
        <f>(N13/L13)*100</f>
        <v>0</v>
      </c>
    </row>
    <row r="14" spans="1:15" ht="15">
      <c r="A14" s="55"/>
      <c r="B14" s="56"/>
      <c r="C14" s="12"/>
      <c r="D14" s="15"/>
      <c r="E14" s="85"/>
      <c r="F14" s="15"/>
      <c r="G14" s="15"/>
      <c r="H14" s="201"/>
      <c r="I14" s="214"/>
      <c r="J14" s="214"/>
      <c r="K14" s="226"/>
      <c r="L14" s="214"/>
      <c r="M14" s="15"/>
      <c r="N14" s="214"/>
      <c r="O14" s="226"/>
    </row>
    <row r="15" spans="1:15" ht="45" customHeight="1" thickBot="1">
      <c r="A15" s="208" t="s">
        <v>288</v>
      </c>
      <c r="B15" s="298" t="s">
        <v>289</v>
      </c>
      <c r="C15" s="209" t="e">
        <f>SUM(C17)</f>
        <v>#REF!</v>
      </c>
      <c r="D15" s="210" t="e">
        <f>SUM(D17)</f>
        <v>#REF!</v>
      </c>
      <c r="E15" s="211" t="e">
        <f>(D15/C15)*100</f>
        <v>#REF!</v>
      </c>
      <c r="F15" s="210" t="e">
        <f>SUM(F17)</f>
        <v>#REF!</v>
      </c>
      <c r="G15" s="210" t="e">
        <f>SUM(G17)</f>
        <v>#REF!</v>
      </c>
      <c r="H15" s="210" t="e">
        <f>(#REF!/F15)*100</f>
        <v>#REF!</v>
      </c>
      <c r="I15" s="210">
        <f>SUM(I17)</f>
        <v>5705</v>
      </c>
      <c r="J15" s="287">
        <f>SUM(J17)</f>
        <v>5704.070000000001</v>
      </c>
      <c r="K15" s="7">
        <f>(J15/I15)*100</f>
        <v>99.9836985100789</v>
      </c>
      <c r="L15" s="210">
        <f>SUM(L17)</f>
        <v>5704.070000000001</v>
      </c>
      <c r="M15" s="287">
        <f>SUM(M17)</f>
        <v>0</v>
      </c>
      <c r="N15" s="210">
        <f>SUM(N17)</f>
        <v>0</v>
      </c>
      <c r="O15" s="7">
        <f>(N15/L15)*100</f>
        <v>0</v>
      </c>
    </row>
    <row r="16" spans="1:15" ht="16.5" thickTop="1">
      <c r="A16" s="34"/>
      <c r="B16" s="41"/>
      <c r="C16" s="42"/>
      <c r="D16" s="8"/>
      <c r="E16" s="43"/>
      <c r="F16" s="8"/>
      <c r="G16" s="8"/>
      <c r="H16" s="8"/>
      <c r="I16" s="8"/>
      <c r="J16" s="288"/>
      <c r="K16" s="42"/>
      <c r="L16" s="8"/>
      <c r="M16" s="288"/>
      <c r="N16" s="8"/>
      <c r="O16" s="42"/>
    </row>
    <row r="17" spans="1:15" ht="15.75">
      <c r="A17" s="44" t="s">
        <v>290</v>
      </c>
      <c r="B17" s="45" t="s">
        <v>291</v>
      </c>
      <c r="C17" s="46" t="e">
        <f>SUM(C20,#REF!)</f>
        <v>#REF!</v>
      </c>
      <c r="D17" s="9" t="e">
        <f>SUM(D20,#REF!)</f>
        <v>#REF!</v>
      </c>
      <c r="E17" s="47" t="e">
        <f>(D17/C17)*100</f>
        <v>#REF!</v>
      </c>
      <c r="F17" s="9" t="e">
        <f>SUM(F20,#REF!)</f>
        <v>#REF!</v>
      </c>
      <c r="G17" s="9" t="e">
        <f>SUM(G20,#REF!)</f>
        <v>#REF!</v>
      </c>
      <c r="H17" s="9" t="e">
        <f>(#REF!/F17)*100</f>
        <v>#REF!</v>
      </c>
      <c r="I17" s="9">
        <f>SUM(I19,I20)</f>
        <v>5705</v>
      </c>
      <c r="J17" s="283">
        <f>SUM(J19,J20)</f>
        <v>5704.070000000001</v>
      </c>
      <c r="K17" s="224">
        <f>(J17/I17)*100</f>
        <v>99.9836985100789</v>
      </c>
      <c r="L17" s="9">
        <f>SUM(L19,L20)</f>
        <v>5704.070000000001</v>
      </c>
      <c r="M17" s="283">
        <f>SUM(M19,M20)</f>
        <v>0</v>
      </c>
      <c r="N17" s="9">
        <f>SUM(N19,N20)</f>
        <v>0</v>
      </c>
      <c r="O17" s="224">
        <f>(N17/L17)*100</f>
        <v>0</v>
      </c>
    </row>
    <row r="18" spans="1:15" ht="15.75">
      <c r="A18" s="34"/>
      <c r="B18" s="41"/>
      <c r="C18" s="48"/>
      <c r="D18" s="10"/>
      <c r="E18" s="49"/>
      <c r="F18" s="10"/>
      <c r="G18" s="10"/>
      <c r="H18" s="10"/>
      <c r="I18" s="10"/>
      <c r="J18" s="284"/>
      <c r="K18" s="48"/>
      <c r="L18" s="10"/>
      <c r="M18" s="284"/>
      <c r="N18" s="10"/>
      <c r="O18" s="48"/>
    </row>
    <row r="19" spans="1:15" ht="22.5" customHeight="1">
      <c r="A19" s="34"/>
      <c r="B19" s="223" t="s">
        <v>292</v>
      </c>
      <c r="C19" s="46"/>
      <c r="D19" s="9"/>
      <c r="E19" s="47"/>
      <c r="F19" s="9"/>
      <c r="G19" s="9"/>
      <c r="H19" s="9"/>
      <c r="I19" s="11">
        <v>5669</v>
      </c>
      <c r="J19" s="280">
        <v>5668.35</v>
      </c>
      <c r="K19" s="225">
        <f>(J19/I19)*100</f>
        <v>99.98853413300407</v>
      </c>
      <c r="L19" s="106">
        <v>5668.35</v>
      </c>
      <c r="M19" s="280">
        <v>0</v>
      </c>
      <c r="N19" s="106">
        <v>0</v>
      </c>
      <c r="O19" s="225">
        <f>(N19/L19)*100</f>
        <v>0</v>
      </c>
    </row>
    <row r="20" spans="1:15" ht="36" customHeight="1">
      <c r="A20" s="53"/>
      <c r="B20" s="78" t="s">
        <v>293</v>
      </c>
      <c r="C20" s="51">
        <v>950</v>
      </c>
      <c r="D20" s="11">
        <v>290</v>
      </c>
      <c r="E20" s="52">
        <f>(D20/C20)*100</f>
        <v>30.526315789473685</v>
      </c>
      <c r="F20" s="11">
        <v>600</v>
      </c>
      <c r="G20" s="11">
        <v>1000</v>
      </c>
      <c r="H20" s="106" t="e">
        <f>(#REF!/F20)*100</f>
        <v>#REF!</v>
      </c>
      <c r="I20" s="11">
        <v>36</v>
      </c>
      <c r="J20" s="280">
        <v>35.72</v>
      </c>
      <c r="K20" s="228">
        <f>(J20/I20)*100</f>
        <v>99.22222222222223</v>
      </c>
      <c r="L20" s="11">
        <v>35.72</v>
      </c>
      <c r="M20" s="280">
        <v>0</v>
      </c>
      <c r="N20" s="11">
        <v>0</v>
      </c>
      <c r="O20" s="228">
        <f>(N20/L20)*100</f>
        <v>0</v>
      </c>
    </row>
    <row r="21" spans="1:15" ht="12.75" customHeight="1">
      <c r="A21" s="55"/>
      <c r="B21" s="56"/>
      <c r="C21" s="12"/>
      <c r="D21" s="12"/>
      <c r="E21" s="57"/>
      <c r="F21" s="12"/>
      <c r="G21" s="12"/>
      <c r="H21" s="12"/>
      <c r="I21" s="214"/>
      <c r="J21" s="214"/>
      <c r="K21" s="226"/>
      <c r="L21" s="214"/>
      <c r="M21" s="214"/>
      <c r="N21" s="214"/>
      <c r="O21" s="226"/>
    </row>
    <row r="22" spans="1:15" ht="12.75" customHeight="1">
      <c r="A22" s="58"/>
      <c r="B22" s="58"/>
      <c r="C22" s="59"/>
      <c r="D22" s="13"/>
      <c r="E22" s="60"/>
      <c r="F22" s="13"/>
      <c r="G22" s="13"/>
      <c r="H22" s="13"/>
      <c r="I22" s="18"/>
      <c r="J22" s="237"/>
      <c r="K22" s="14"/>
      <c r="L22" s="18"/>
      <c r="M22" s="237"/>
      <c r="N22" s="18"/>
      <c r="O22" s="14"/>
    </row>
    <row r="23" spans="1:15" ht="16.5" thickBot="1">
      <c r="A23" s="61">
        <v>600</v>
      </c>
      <c r="B23" s="62" t="s">
        <v>54</v>
      </c>
      <c r="C23" s="63">
        <f>SUM(C25,C33)</f>
        <v>4854629</v>
      </c>
      <c r="D23" s="64">
        <f>SUM(D25,D33)</f>
        <v>1543205.73</v>
      </c>
      <c r="E23" s="39">
        <f>(D23/C23)*100</f>
        <v>31.788335009740187</v>
      </c>
      <c r="F23" s="64">
        <f>SUM(F25,F33)</f>
        <v>4572483.09</v>
      </c>
      <c r="G23" s="64">
        <f>SUM(G25,G33)</f>
        <v>11225000</v>
      </c>
      <c r="H23" s="7" t="e">
        <f>(#REF!/F23)*100</f>
        <v>#REF!</v>
      </c>
      <c r="I23" s="64">
        <f>SUM(I25,I33)</f>
        <v>9192787</v>
      </c>
      <c r="J23" s="286">
        <f>SUM(J25,J33)</f>
        <v>3915734.9899999998</v>
      </c>
      <c r="K23" s="253">
        <f>(J23/I23)*100</f>
        <v>42.595732828357704</v>
      </c>
      <c r="L23" s="64">
        <f>SUM(L25,L33)</f>
        <v>8676552</v>
      </c>
      <c r="M23" s="286">
        <f>SUM(M25,M33)</f>
        <v>15609000</v>
      </c>
      <c r="N23" s="64">
        <f>SUM(N25,N33)</f>
        <v>6454000</v>
      </c>
      <c r="O23" s="253">
        <f>(N23/L23)*100</f>
        <v>74.38438679327918</v>
      </c>
    </row>
    <row r="24" spans="1:15" ht="16.5" thickTop="1">
      <c r="A24" s="34"/>
      <c r="B24" s="65"/>
      <c r="C24" s="48"/>
      <c r="D24" s="10"/>
      <c r="E24" s="49"/>
      <c r="F24" s="10"/>
      <c r="G24" s="10"/>
      <c r="H24" s="8"/>
      <c r="I24" s="215"/>
      <c r="J24" s="259"/>
      <c r="K24" s="227"/>
      <c r="L24" s="215"/>
      <c r="M24" s="284"/>
      <c r="N24" s="215"/>
      <c r="O24" s="227"/>
    </row>
    <row r="25" spans="1:15" ht="15.75">
      <c r="A25" s="66">
        <v>60004</v>
      </c>
      <c r="B25" s="67" t="s">
        <v>55</v>
      </c>
      <c r="C25" s="46">
        <f>SUM(C27:C31)</f>
        <v>714300</v>
      </c>
      <c r="D25" s="9">
        <f>SUM(D27:D31)</f>
        <v>475722</v>
      </c>
      <c r="E25" s="47">
        <f>(D25/C25)*100</f>
        <v>66.5997480050399</v>
      </c>
      <c r="F25" s="9">
        <f>SUM(F27:F31)</f>
        <v>714296</v>
      </c>
      <c r="G25" s="9">
        <f>SUM(G27:G31)</f>
        <v>725000</v>
      </c>
      <c r="H25" s="9" t="e">
        <f>(#REF!/F25)*100</f>
        <v>#REF!</v>
      </c>
      <c r="I25" s="9">
        <f>SUM(I27:I31)</f>
        <v>771000</v>
      </c>
      <c r="J25" s="283">
        <f>SUM(J27:J31)</f>
        <v>520712.2</v>
      </c>
      <c r="K25" s="252">
        <f>(J25/I25)*100</f>
        <v>67.53725032425422</v>
      </c>
      <c r="L25" s="9">
        <f>SUM(L27:L31)</f>
        <v>770296</v>
      </c>
      <c r="M25" s="283">
        <f>SUM(M27:M31)</f>
        <v>870000</v>
      </c>
      <c r="N25" s="9">
        <f>SUM(N27:N31)</f>
        <v>920000</v>
      </c>
      <c r="O25" s="252">
        <f>(N25/L25)*100</f>
        <v>119.43460695628694</v>
      </c>
    </row>
    <row r="26" spans="1:15" ht="15.75">
      <c r="A26" s="34"/>
      <c r="B26" s="68"/>
      <c r="C26" s="69"/>
      <c r="D26" s="21"/>
      <c r="E26" s="70"/>
      <c r="F26" s="21"/>
      <c r="G26" s="21"/>
      <c r="H26" s="10"/>
      <c r="I26" s="21"/>
      <c r="J26" s="292"/>
      <c r="K26" s="227"/>
      <c r="L26" s="21"/>
      <c r="M26" s="263"/>
      <c r="N26" s="21"/>
      <c r="O26" s="227"/>
    </row>
    <row r="27" spans="1:15" ht="21.75" customHeight="1">
      <c r="A27" s="34"/>
      <c r="B27" s="71" t="s">
        <v>58</v>
      </c>
      <c r="C27" s="51">
        <v>634300</v>
      </c>
      <c r="D27" s="11">
        <v>475722</v>
      </c>
      <c r="E27" s="52">
        <f>(D27/C27)*100</f>
        <v>74.99952703767934</v>
      </c>
      <c r="F27" s="11">
        <v>634296</v>
      </c>
      <c r="G27" s="11">
        <v>635000</v>
      </c>
      <c r="H27" s="106" t="e">
        <f>(#REF!/F27)*100</f>
        <v>#REF!</v>
      </c>
      <c r="I27" s="11">
        <v>635000</v>
      </c>
      <c r="J27" s="280">
        <v>475722</v>
      </c>
      <c r="K27" s="225">
        <f>(J27/I27)*100</f>
        <v>74.91685039370078</v>
      </c>
      <c r="L27" s="11">
        <v>634296</v>
      </c>
      <c r="M27" s="280">
        <v>830000</v>
      </c>
      <c r="N27" s="11">
        <v>830000</v>
      </c>
      <c r="O27" s="225">
        <f>(N27/L27)*100</f>
        <v>130.85373390341417</v>
      </c>
    </row>
    <row r="28" spans="1:15" ht="15">
      <c r="A28" s="34"/>
      <c r="B28" s="72"/>
      <c r="C28" s="73"/>
      <c r="D28" s="14"/>
      <c r="E28" s="60"/>
      <c r="F28" s="14"/>
      <c r="G28" s="14"/>
      <c r="H28" s="200"/>
      <c r="I28" s="14"/>
      <c r="J28" s="212"/>
      <c r="K28" s="227"/>
      <c r="L28" s="14"/>
      <c r="M28" s="212"/>
      <c r="N28" s="14"/>
      <c r="O28" s="227"/>
    </row>
    <row r="29" spans="1:15" ht="32.25" customHeight="1">
      <c r="A29" s="34"/>
      <c r="B29" s="71" t="s">
        <v>116</v>
      </c>
      <c r="C29" s="51">
        <v>20000</v>
      </c>
      <c r="D29" s="11">
        <v>0</v>
      </c>
      <c r="E29" s="52">
        <f>(D29/C29)*100</f>
        <v>0</v>
      </c>
      <c r="F29" s="11">
        <v>20000</v>
      </c>
      <c r="G29" s="11">
        <v>20000</v>
      </c>
      <c r="H29" s="106" t="e">
        <f>(#REF!/F29)*100</f>
        <v>#REF!</v>
      </c>
      <c r="I29" s="11">
        <v>19300</v>
      </c>
      <c r="J29" s="280">
        <v>4361.76</v>
      </c>
      <c r="K29" s="225">
        <f>(J29/I29)*100</f>
        <v>22.59979274611399</v>
      </c>
      <c r="L29" s="11">
        <v>19300</v>
      </c>
      <c r="M29" s="280">
        <v>20000</v>
      </c>
      <c r="N29" s="11">
        <v>20000</v>
      </c>
      <c r="O29" s="225">
        <f>(N29/L29)*100</f>
        <v>103.62694300518133</v>
      </c>
    </row>
    <row r="30" spans="1:15" ht="15">
      <c r="A30" s="34"/>
      <c r="B30" s="74"/>
      <c r="C30" s="59"/>
      <c r="D30" s="13"/>
      <c r="E30" s="60"/>
      <c r="F30" s="13"/>
      <c r="G30" s="13"/>
      <c r="H30" s="13"/>
      <c r="I30" s="18"/>
      <c r="J30" s="279"/>
      <c r="K30" s="227"/>
      <c r="L30" s="13"/>
      <c r="M30" s="237"/>
      <c r="N30" s="13"/>
      <c r="O30" s="227"/>
    </row>
    <row r="31" spans="1:15" ht="27" customHeight="1">
      <c r="A31" s="34"/>
      <c r="B31" s="71" t="s">
        <v>246</v>
      </c>
      <c r="C31" s="51">
        <v>60000</v>
      </c>
      <c r="D31" s="11">
        <v>0</v>
      </c>
      <c r="E31" s="52">
        <f>(D31/C31)*100</f>
        <v>0</v>
      </c>
      <c r="F31" s="11">
        <v>60000</v>
      </c>
      <c r="G31" s="11">
        <v>70000</v>
      </c>
      <c r="H31" s="106" t="e">
        <f>(#REF!/F31)*100</f>
        <v>#REF!</v>
      </c>
      <c r="I31" s="11">
        <v>116700</v>
      </c>
      <c r="J31" s="280">
        <v>40628.44</v>
      </c>
      <c r="K31" s="225">
        <f>(J31/I31)*100</f>
        <v>34.81443016281063</v>
      </c>
      <c r="L31" s="11">
        <v>116700</v>
      </c>
      <c r="M31" s="280">
        <v>20000</v>
      </c>
      <c r="N31" s="11">
        <v>70000</v>
      </c>
      <c r="O31" s="225">
        <f>(N31/L31)*100</f>
        <v>59.982862039417306</v>
      </c>
    </row>
    <row r="32" spans="1:15" ht="15">
      <c r="A32" s="34"/>
      <c r="B32" s="75"/>
      <c r="C32" s="73"/>
      <c r="D32" s="14"/>
      <c r="E32" s="43"/>
      <c r="F32" s="14"/>
      <c r="G32" s="14"/>
      <c r="H32" s="14"/>
      <c r="I32" s="16"/>
      <c r="J32" s="238"/>
      <c r="K32" s="227"/>
      <c r="L32" s="16"/>
      <c r="M32" s="238"/>
      <c r="N32" s="16"/>
      <c r="O32" s="227"/>
    </row>
    <row r="33" spans="1:15" ht="15.75">
      <c r="A33" s="66">
        <v>60016</v>
      </c>
      <c r="B33" s="67" t="s">
        <v>56</v>
      </c>
      <c r="C33" s="46">
        <f>SUM(C35:C45,C47:C57)</f>
        <v>4140329</v>
      </c>
      <c r="D33" s="9">
        <f>SUM(D35:D45,D47:D57)</f>
        <v>1067483.73</v>
      </c>
      <c r="E33" s="47">
        <f>(D33/C33)*100</f>
        <v>25.782582253729114</v>
      </c>
      <c r="F33" s="9">
        <f>SUM(F35:F45,F47:F57)</f>
        <v>3858187.09</v>
      </c>
      <c r="G33" s="9">
        <f>SUM(G35:G45,G47:G57)</f>
        <v>10500000</v>
      </c>
      <c r="H33" s="9" t="e">
        <f>(#REF!/F33)*100</f>
        <v>#REF!</v>
      </c>
      <c r="I33" s="9">
        <f>SUM(I35:I45,I47:I57)</f>
        <v>8421787</v>
      </c>
      <c r="J33" s="283">
        <f>SUM(J35:J45,J47:J57)</f>
        <v>3395022.7899999996</v>
      </c>
      <c r="K33" s="252">
        <f>(J33/I33)*100</f>
        <v>40.31238013974943</v>
      </c>
      <c r="L33" s="283">
        <f>SUM(L35:L57)</f>
        <v>7906256</v>
      </c>
      <c r="M33" s="283">
        <f>SUM(M35:M57)</f>
        <v>14739000</v>
      </c>
      <c r="N33" s="283">
        <f>SUM(N35:N57)</f>
        <v>5534000</v>
      </c>
      <c r="O33" s="252">
        <f>(N33/L33)*100</f>
        <v>69.9952037981062</v>
      </c>
    </row>
    <row r="34" spans="1:15" ht="15.75">
      <c r="A34" s="34"/>
      <c r="B34" s="76"/>
      <c r="C34" s="73"/>
      <c r="D34" s="14"/>
      <c r="E34" s="43"/>
      <c r="F34" s="14"/>
      <c r="G34" s="14"/>
      <c r="H34" s="10"/>
      <c r="I34" s="16"/>
      <c r="J34" s="212"/>
      <c r="K34" s="227"/>
      <c r="L34" s="16"/>
      <c r="M34" s="212"/>
      <c r="N34" s="16"/>
      <c r="O34" s="227"/>
    </row>
    <row r="35" spans="1:15" ht="46.5" customHeight="1">
      <c r="A35" s="34"/>
      <c r="B35" s="77" t="s">
        <v>243</v>
      </c>
      <c r="C35" s="51">
        <v>1883824</v>
      </c>
      <c r="D35" s="11">
        <v>888184.61</v>
      </c>
      <c r="E35" s="52">
        <f>(D35/C35)*100</f>
        <v>47.14796127451397</v>
      </c>
      <c r="F35" s="11">
        <v>1881901</v>
      </c>
      <c r="G35" s="11">
        <v>1150000</v>
      </c>
      <c r="H35" s="106" t="e">
        <f>(#REF!/F35)*100</f>
        <v>#REF!</v>
      </c>
      <c r="I35" s="11">
        <v>2807287</v>
      </c>
      <c r="J35" s="280">
        <v>504159.01</v>
      </c>
      <c r="K35" s="225">
        <f>(J35/I35)*100</f>
        <v>17.958940785178005</v>
      </c>
      <c r="L35" s="11">
        <v>2580200</v>
      </c>
      <c r="M35" s="280">
        <v>2240000</v>
      </c>
      <c r="N35" s="11">
        <v>1200000</v>
      </c>
      <c r="O35" s="225">
        <f>(N35/L35)*100</f>
        <v>46.50802263390435</v>
      </c>
    </row>
    <row r="36" spans="1:15" ht="17.25" customHeight="1">
      <c r="A36" s="34"/>
      <c r="B36" s="300"/>
      <c r="C36" s="73"/>
      <c r="D36" s="14"/>
      <c r="E36" s="81"/>
      <c r="F36" s="14"/>
      <c r="G36" s="14"/>
      <c r="H36" s="130"/>
      <c r="I36" s="14"/>
      <c r="J36" s="212"/>
      <c r="K36" s="227"/>
      <c r="L36" s="14"/>
      <c r="M36" s="238"/>
      <c r="N36" s="14"/>
      <c r="O36" s="227"/>
    </row>
    <row r="37" spans="1:15" ht="19.5" customHeight="1">
      <c r="A37" s="34"/>
      <c r="B37" s="78" t="s">
        <v>459</v>
      </c>
      <c r="C37" s="51">
        <v>0</v>
      </c>
      <c r="D37" s="11">
        <v>0</v>
      </c>
      <c r="E37" s="52">
        <v>0</v>
      </c>
      <c r="F37" s="11">
        <v>0</v>
      </c>
      <c r="G37" s="11">
        <v>920000</v>
      </c>
      <c r="H37" s="106">
        <v>0</v>
      </c>
      <c r="I37" s="11"/>
      <c r="J37" s="280"/>
      <c r="K37" s="225"/>
      <c r="L37" s="11"/>
      <c r="M37" s="280">
        <v>20000</v>
      </c>
      <c r="N37" s="11">
        <v>20000</v>
      </c>
      <c r="O37" s="225">
        <v>0</v>
      </c>
    </row>
    <row r="38" spans="1:15" ht="15">
      <c r="A38" s="34"/>
      <c r="B38" s="80"/>
      <c r="C38" s="73"/>
      <c r="D38" s="14"/>
      <c r="E38" s="81"/>
      <c r="F38" s="14"/>
      <c r="G38" s="14"/>
      <c r="H38" s="130"/>
      <c r="I38" s="16"/>
      <c r="J38" s="212"/>
      <c r="K38" s="227"/>
      <c r="L38" s="16"/>
      <c r="M38" s="238"/>
      <c r="N38" s="16"/>
      <c r="O38" s="227"/>
    </row>
    <row r="39" spans="1:15" ht="47.25" customHeight="1">
      <c r="A39" s="34"/>
      <c r="B39" s="78" t="s">
        <v>236</v>
      </c>
      <c r="C39" s="51">
        <v>0</v>
      </c>
      <c r="D39" s="11">
        <v>0</v>
      </c>
      <c r="E39" s="52">
        <v>0</v>
      </c>
      <c r="F39" s="11">
        <v>0</v>
      </c>
      <c r="G39" s="11">
        <v>920000</v>
      </c>
      <c r="H39" s="106">
        <v>0</v>
      </c>
      <c r="I39" s="11">
        <v>420000</v>
      </c>
      <c r="J39" s="280">
        <v>3067</v>
      </c>
      <c r="K39" s="225">
        <f>(J39/I39)*100</f>
        <v>0.7302380952380952</v>
      </c>
      <c r="L39" s="11">
        <v>418067</v>
      </c>
      <c r="M39" s="280">
        <v>360000</v>
      </c>
      <c r="N39" s="11">
        <v>360000</v>
      </c>
      <c r="O39" s="225">
        <f>(N39/L39)*100</f>
        <v>86.11059949720978</v>
      </c>
    </row>
    <row r="40" spans="1:15" ht="15">
      <c r="A40" s="34"/>
      <c r="B40" s="80"/>
      <c r="C40" s="73"/>
      <c r="D40" s="14"/>
      <c r="E40" s="81"/>
      <c r="F40" s="14"/>
      <c r="G40" s="14"/>
      <c r="H40" s="130"/>
      <c r="I40" s="16"/>
      <c r="J40" s="212"/>
      <c r="K40" s="227"/>
      <c r="L40" s="16"/>
      <c r="M40" s="238"/>
      <c r="N40" s="16"/>
      <c r="O40" s="227"/>
    </row>
    <row r="41" spans="1:15" ht="50.25" customHeight="1">
      <c r="A41" s="34"/>
      <c r="B41" s="78" t="s">
        <v>238</v>
      </c>
      <c r="C41" s="73">
        <v>0</v>
      </c>
      <c r="D41" s="14">
        <v>0</v>
      </c>
      <c r="E41" s="81">
        <v>0</v>
      </c>
      <c r="F41" s="14">
        <v>0</v>
      </c>
      <c r="G41" s="14">
        <v>650000</v>
      </c>
      <c r="H41" s="106">
        <v>0</v>
      </c>
      <c r="I41" s="14">
        <v>350000</v>
      </c>
      <c r="J41" s="212">
        <v>3050</v>
      </c>
      <c r="K41" s="225">
        <f>(J41/I41)*100</f>
        <v>0.8714285714285714</v>
      </c>
      <c r="L41" s="14">
        <v>348050</v>
      </c>
      <c r="M41" s="212">
        <v>1000000</v>
      </c>
      <c r="N41" s="14">
        <v>701000</v>
      </c>
      <c r="O41" s="225">
        <f>(N41/L41)*100</f>
        <v>201.40784370061772</v>
      </c>
    </row>
    <row r="42" spans="1:15" ht="15">
      <c r="A42" s="34"/>
      <c r="B42" s="79"/>
      <c r="C42" s="59"/>
      <c r="D42" s="13"/>
      <c r="E42" s="60"/>
      <c r="F42" s="13"/>
      <c r="G42" s="13"/>
      <c r="H42" s="200"/>
      <c r="I42" s="18"/>
      <c r="J42" s="279"/>
      <c r="K42" s="227"/>
      <c r="L42" s="18"/>
      <c r="M42" s="237"/>
      <c r="N42" s="18"/>
      <c r="O42" s="227"/>
    </row>
    <row r="43" spans="1:15" ht="125.25" customHeight="1">
      <c r="A43" s="34"/>
      <c r="B43" s="78" t="s">
        <v>237</v>
      </c>
      <c r="C43" s="51">
        <v>1114500</v>
      </c>
      <c r="D43" s="11">
        <v>4946.6</v>
      </c>
      <c r="E43" s="52">
        <f>(D43/C43)*100</f>
        <v>0.443840287124271</v>
      </c>
      <c r="F43" s="11">
        <v>1040000</v>
      </c>
      <c r="G43" s="11">
        <v>2200000</v>
      </c>
      <c r="H43" s="106" t="e">
        <f>(#REF!/F43)*100</f>
        <v>#REF!</v>
      </c>
      <c r="I43" s="11">
        <v>2170500</v>
      </c>
      <c r="J43" s="280">
        <v>1970497.96</v>
      </c>
      <c r="K43" s="225">
        <f>(J43/I43)*100</f>
        <v>90.78543929970053</v>
      </c>
      <c r="L43" s="11">
        <v>2136564</v>
      </c>
      <c r="M43" s="280">
        <v>3800000</v>
      </c>
      <c r="N43" s="11">
        <v>1029000</v>
      </c>
      <c r="O43" s="225">
        <f>(N43/L43)*100</f>
        <v>48.16144051851477</v>
      </c>
    </row>
    <row r="44" spans="1:15" ht="15">
      <c r="A44" s="34"/>
      <c r="B44" s="79"/>
      <c r="C44" s="59"/>
      <c r="D44" s="13"/>
      <c r="E44" s="60"/>
      <c r="F44" s="13"/>
      <c r="G44" s="13"/>
      <c r="H44" s="200"/>
      <c r="I44" s="18"/>
      <c r="J44" s="279"/>
      <c r="K44" s="227"/>
      <c r="L44" s="18"/>
      <c r="M44" s="237"/>
      <c r="N44" s="18"/>
      <c r="O44" s="227"/>
    </row>
    <row r="45" spans="1:15" ht="30">
      <c r="A45" s="34"/>
      <c r="B45" s="78" t="s">
        <v>388</v>
      </c>
      <c r="C45" s="51">
        <f>1000000-700000</f>
        <v>300000</v>
      </c>
      <c r="D45" s="11">
        <v>5055.6</v>
      </c>
      <c r="E45" s="52">
        <f>(D45/C45)*100</f>
        <v>1.6852000000000003</v>
      </c>
      <c r="F45" s="11">
        <v>299471.17</v>
      </c>
      <c r="G45" s="11">
        <v>1800000</v>
      </c>
      <c r="H45" s="106" t="e">
        <f>(#REF!/F45)*100</f>
        <v>#REF!</v>
      </c>
      <c r="I45" s="11">
        <v>500000</v>
      </c>
      <c r="J45" s="280">
        <v>495327.94</v>
      </c>
      <c r="K45" s="225">
        <f>(J45/I45)*100</f>
        <v>99.065588</v>
      </c>
      <c r="L45" s="11">
        <v>500000</v>
      </c>
      <c r="M45" s="280">
        <v>1360000</v>
      </c>
      <c r="N45" s="11">
        <v>0</v>
      </c>
      <c r="O45" s="225">
        <f>(N45/L45)*100</f>
        <v>0</v>
      </c>
    </row>
    <row r="46" spans="1:15" ht="15">
      <c r="A46" s="34"/>
      <c r="B46" s="79"/>
      <c r="C46" s="59"/>
      <c r="D46" s="13"/>
      <c r="E46" s="97"/>
      <c r="F46" s="13"/>
      <c r="G46" s="13"/>
      <c r="H46" s="106"/>
      <c r="I46" s="18"/>
      <c r="J46" s="279"/>
      <c r="K46" s="227"/>
      <c r="L46" s="18"/>
      <c r="M46" s="237"/>
      <c r="N46" s="18"/>
      <c r="O46" s="227"/>
    </row>
    <row r="47" spans="1:15" ht="45">
      <c r="A47" s="34"/>
      <c r="B47" s="78" t="s">
        <v>244</v>
      </c>
      <c r="C47" s="51">
        <v>300000</v>
      </c>
      <c r="D47" s="11">
        <v>0</v>
      </c>
      <c r="E47" s="52">
        <f>(D47/C47)*100</f>
        <v>0</v>
      </c>
      <c r="F47" s="11">
        <v>300000</v>
      </c>
      <c r="G47" s="11">
        <v>810000</v>
      </c>
      <c r="H47" s="106" t="e">
        <f>(#REF!/F47)*100</f>
        <v>#REF!</v>
      </c>
      <c r="I47" s="11">
        <v>551000</v>
      </c>
      <c r="J47" s="280">
        <v>201743.88</v>
      </c>
      <c r="K47" s="225">
        <f>(J47/I47)*100</f>
        <v>36.61413430127042</v>
      </c>
      <c r="L47" s="11">
        <v>400375</v>
      </c>
      <c r="M47" s="280">
        <v>274000</v>
      </c>
      <c r="N47" s="11">
        <v>274000</v>
      </c>
      <c r="O47" s="225">
        <f>(N47/L47)*100</f>
        <v>68.43584139868874</v>
      </c>
    </row>
    <row r="48" spans="1:15" ht="12.75" customHeight="1">
      <c r="A48" s="34"/>
      <c r="B48" s="80"/>
      <c r="C48" s="73"/>
      <c r="D48" s="14"/>
      <c r="E48" s="81"/>
      <c r="F48" s="14"/>
      <c r="G48" s="14"/>
      <c r="H48" s="130"/>
      <c r="I48" s="16"/>
      <c r="J48" s="212"/>
      <c r="K48" s="227"/>
      <c r="L48" s="16"/>
      <c r="M48" s="238"/>
      <c r="N48" s="16"/>
      <c r="O48" s="227"/>
    </row>
    <row r="49" spans="1:15" ht="87.75" customHeight="1">
      <c r="A49" s="34"/>
      <c r="B49" s="78" t="s">
        <v>287</v>
      </c>
      <c r="C49" s="51">
        <v>0</v>
      </c>
      <c r="D49" s="11">
        <v>0</v>
      </c>
      <c r="E49" s="52">
        <v>0</v>
      </c>
      <c r="F49" s="11">
        <v>0</v>
      </c>
      <c r="G49" s="11">
        <v>1150000</v>
      </c>
      <c r="H49" s="106">
        <v>0</v>
      </c>
      <c r="I49" s="11">
        <v>650000</v>
      </c>
      <c r="J49" s="280">
        <v>7930</v>
      </c>
      <c r="K49" s="225">
        <f>(J49/I49)*100</f>
        <v>1.22</v>
      </c>
      <c r="L49" s="11">
        <v>550000</v>
      </c>
      <c r="M49" s="280">
        <v>2500000</v>
      </c>
      <c r="N49" s="11">
        <v>850000</v>
      </c>
      <c r="O49" s="225">
        <f>(N49/L49)*100</f>
        <v>154.54545454545453</v>
      </c>
    </row>
    <row r="50" spans="1:15" ht="15">
      <c r="A50" s="34"/>
      <c r="B50" s="80"/>
      <c r="C50" s="73"/>
      <c r="D50" s="14"/>
      <c r="E50" s="81"/>
      <c r="F50" s="14"/>
      <c r="G50" s="14"/>
      <c r="H50" s="130"/>
      <c r="I50" s="16"/>
      <c r="J50" s="212"/>
      <c r="K50" s="227"/>
      <c r="L50" s="14"/>
      <c r="M50" s="238"/>
      <c r="N50" s="14"/>
      <c r="O50" s="227"/>
    </row>
    <row r="51" spans="1:15" ht="45">
      <c r="A51" s="34"/>
      <c r="B51" s="78" t="s">
        <v>492</v>
      </c>
      <c r="C51" s="51"/>
      <c r="D51" s="11"/>
      <c r="E51" s="52"/>
      <c r="F51" s="11"/>
      <c r="G51" s="11"/>
      <c r="H51" s="106"/>
      <c r="I51" s="11"/>
      <c r="J51" s="280"/>
      <c r="K51" s="225"/>
      <c r="L51" s="11"/>
      <c r="M51" s="280">
        <v>2230000</v>
      </c>
      <c r="N51" s="11">
        <v>450000</v>
      </c>
      <c r="O51" s="225">
        <v>0</v>
      </c>
    </row>
    <row r="52" spans="1:15" ht="15">
      <c r="A52" s="34"/>
      <c r="B52" s="80"/>
      <c r="C52" s="73"/>
      <c r="D52" s="14"/>
      <c r="E52" s="81"/>
      <c r="F52" s="14"/>
      <c r="G52" s="14"/>
      <c r="H52" s="130"/>
      <c r="I52" s="16"/>
      <c r="J52" s="212"/>
      <c r="K52" s="227"/>
      <c r="L52" s="14"/>
      <c r="M52" s="238"/>
      <c r="N52" s="14"/>
      <c r="O52" s="227"/>
    </row>
    <row r="53" spans="1:15" ht="30">
      <c r="A53" s="34"/>
      <c r="B53" s="78" t="s">
        <v>313</v>
      </c>
      <c r="C53" s="51"/>
      <c r="D53" s="11"/>
      <c r="E53" s="52"/>
      <c r="F53" s="11"/>
      <c r="G53" s="11"/>
      <c r="H53" s="106"/>
      <c r="I53" s="11">
        <v>423000</v>
      </c>
      <c r="J53" s="280">
        <v>17</v>
      </c>
      <c r="K53" s="225">
        <f>(J53/I53)*100</f>
        <v>0.004018912529550827</v>
      </c>
      <c r="L53" s="11">
        <v>423000</v>
      </c>
      <c r="M53" s="280">
        <v>100000</v>
      </c>
      <c r="N53" s="11">
        <v>100000</v>
      </c>
      <c r="O53" s="225">
        <f>(N53/L53)*100</f>
        <v>23.64066193853428</v>
      </c>
    </row>
    <row r="54" spans="1:15" ht="15">
      <c r="A54" s="34"/>
      <c r="B54" s="80"/>
      <c r="C54" s="73"/>
      <c r="D54" s="14"/>
      <c r="E54" s="81"/>
      <c r="F54" s="14"/>
      <c r="G54" s="14"/>
      <c r="H54" s="130"/>
      <c r="I54" s="16"/>
      <c r="J54" s="212"/>
      <c r="K54" s="227"/>
      <c r="L54" s="16"/>
      <c r="M54" s="238"/>
      <c r="N54" s="16"/>
      <c r="O54" s="227"/>
    </row>
    <row r="55" spans="1:15" ht="30">
      <c r="A55" s="34"/>
      <c r="B55" s="78" t="s">
        <v>493</v>
      </c>
      <c r="C55" s="51">
        <v>0</v>
      </c>
      <c r="D55" s="11">
        <v>0</v>
      </c>
      <c r="E55" s="52">
        <v>0</v>
      </c>
      <c r="F55" s="11">
        <v>0</v>
      </c>
      <c r="G55" s="11">
        <v>400000</v>
      </c>
      <c r="H55" s="106">
        <v>0</v>
      </c>
      <c r="I55" s="11">
        <v>200000</v>
      </c>
      <c r="J55" s="280">
        <v>0</v>
      </c>
      <c r="K55" s="225">
        <f>(J55/I55)*100</f>
        <v>0</v>
      </c>
      <c r="L55" s="11">
        <v>200000</v>
      </c>
      <c r="M55" s="280">
        <v>290000</v>
      </c>
      <c r="N55" s="11">
        <v>150000</v>
      </c>
      <c r="O55" s="225">
        <f>(N55/L55)*100</f>
        <v>75</v>
      </c>
    </row>
    <row r="56" spans="1:15" ht="15">
      <c r="A56" s="34"/>
      <c r="B56" s="79"/>
      <c r="C56" s="59"/>
      <c r="D56" s="13"/>
      <c r="E56" s="60"/>
      <c r="F56" s="13"/>
      <c r="G56" s="13"/>
      <c r="H56" s="13"/>
      <c r="I56" s="18"/>
      <c r="J56" s="279"/>
      <c r="K56" s="227"/>
      <c r="L56" s="18"/>
      <c r="M56" s="237"/>
      <c r="N56" s="18"/>
      <c r="O56" s="227"/>
    </row>
    <row r="57" spans="1:15" ht="34.5" customHeight="1">
      <c r="A57" s="53"/>
      <c r="B57" s="83" t="s">
        <v>153</v>
      </c>
      <c r="C57" s="51">
        <f>500000+42005</f>
        <v>542005</v>
      </c>
      <c r="D57" s="11">
        <v>169296.92</v>
      </c>
      <c r="E57" s="52">
        <f>(D57/C57)*100</f>
        <v>31.235305947362114</v>
      </c>
      <c r="F57" s="11">
        <v>336814.92</v>
      </c>
      <c r="G57" s="11">
        <v>500000</v>
      </c>
      <c r="H57" s="106" t="e">
        <f>(#REF!/F57)*100</f>
        <v>#REF!</v>
      </c>
      <c r="I57" s="11">
        <v>350000</v>
      </c>
      <c r="J57" s="280">
        <v>209230</v>
      </c>
      <c r="K57" s="225">
        <f>(J57/I57)*100</f>
        <v>59.78</v>
      </c>
      <c r="L57" s="11">
        <v>350000</v>
      </c>
      <c r="M57" s="280">
        <v>565000</v>
      </c>
      <c r="N57" s="11">
        <v>400000</v>
      </c>
      <c r="O57" s="225">
        <f>(N57/L57)*100</f>
        <v>114.28571428571428</v>
      </c>
    </row>
    <row r="58" spans="1:15" ht="18.75" customHeight="1">
      <c r="A58" s="58"/>
      <c r="B58" s="58"/>
      <c r="C58" s="59"/>
      <c r="D58" s="13"/>
      <c r="E58" s="60"/>
      <c r="F58" s="13"/>
      <c r="G58" s="13"/>
      <c r="H58" s="13"/>
      <c r="I58" s="18"/>
      <c r="J58" s="237"/>
      <c r="K58" s="228"/>
      <c r="L58" s="13"/>
      <c r="M58" s="302"/>
      <c r="N58" s="13"/>
      <c r="O58" s="227"/>
    </row>
    <row r="59" spans="1:15" ht="20.25" customHeight="1" thickBot="1">
      <c r="A59" s="61">
        <v>630</v>
      </c>
      <c r="B59" s="62" t="s">
        <v>463</v>
      </c>
      <c r="C59" s="86">
        <f>SUM(C61,C69,C82)</f>
        <v>149809</v>
      </c>
      <c r="D59" s="87">
        <f>SUM(D61,D69,D82)</f>
        <v>60244.58</v>
      </c>
      <c r="E59" s="39">
        <f>(D59/C59)*100</f>
        <v>40.214259490417795</v>
      </c>
      <c r="F59" s="87">
        <f>SUM(F61,F69,F82)</f>
        <v>100000</v>
      </c>
      <c r="G59" s="87">
        <f>SUM(G61,G69,G82)</f>
        <v>270000</v>
      </c>
      <c r="H59" s="7" t="e">
        <f>(#REF!/F59)*100</f>
        <v>#REF!</v>
      </c>
      <c r="I59" s="87">
        <f>SUM(I63)</f>
        <v>0</v>
      </c>
      <c r="J59" s="299">
        <f>SUM(J63)</f>
        <v>0</v>
      </c>
      <c r="K59" s="253"/>
      <c r="L59" s="299">
        <f>SUM(L63)</f>
        <v>0</v>
      </c>
      <c r="M59" s="299">
        <f>SUM(M63)</f>
        <v>120000</v>
      </c>
      <c r="N59" s="299">
        <f>SUM(N63)</f>
        <v>120000</v>
      </c>
      <c r="O59" s="253">
        <v>0</v>
      </c>
    </row>
    <row r="60" spans="1:15" ht="18.75" customHeight="1" thickTop="1">
      <c r="A60" s="40"/>
      <c r="B60" s="40"/>
      <c r="C60" s="73"/>
      <c r="D60" s="14"/>
      <c r="E60" s="49"/>
      <c r="F60" s="14"/>
      <c r="G60" s="14"/>
      <c r="H60" s="8"/>
      <c r="I60" s="16"/>
      <c r="J60" s="238"/>
      <c r="K60" s="227"/>
      <c r="L60" s="16"/>
      <c r="M60" s="238"/>
      <c r="N60" s="16"/>
      <c r="O60" s="227">
        <v>0</v>
      </c>
    </row>
    <row r="61" spans="1:15" ht="18.75" customHeight="1">
      <c r="A61" s="66">
        <v>63001</v>
      </c>
      <c r="B61" s="88" t="s">
        <v>464</v>
      </c>
      <c r="C61" s="46">
        <f>SUM(C62:C66)</f>
        <v>0</v>
      </c>
      <c r="D61" s="9">
        <f>SUM(D62:D66)</f>
        <v>0</v>
      </c>
      <c r="E61" s="47" t="e">
        <f>(D61/C61)*100</f>
        <v>#DIV/0!</v>
      </c>
      <c r="F61" s="9">
        <f>SUM(F62:F66)</f>
        <v>0</v>
      </c>
      <c r="G61" s="9">
        <f>SUM(G62:G66)</f>
        <v>120000</v>
      </c>
      <c r="H61" s="9" t="e">
        <f>(#REF!/F61)*100</f>
        <v>#REF!</v>
      </c>
      <c r="I61" s="9">
        <f>SUM(I62:I67)</f>
        <v>0</v>
      </c>
      <c r="J61" s="283">
        <f>SUM(J62:J67)</f>
        <v>0</v>
      </c>
      <c r="K61" s="224"/>
      <c r="L61" s="9">
        <f>SUM(L63)</f>
        <v>0</v>
      </c>
      <c r="M61" s="283">
        <f>SUM(M63)</f>
        <v>120000</v>
      </c>
      <c r="N61" s="9">
        <f>SUM(N63)</f>
        <v>120000</v>
      </c>
      <c r="O61" s="224">
        <v>0</v>
      </c>
    </row>
    <row r="62" spans="1:15" ht="12.75" customHeight="1">
      <c r="A62" s="58"/>
      <c r="B62" s="74"/>
      <c r="C62" s="59"/>
      <c r="D62" s="13"/>
      <c r="E62" s="60"/>
      <c r="F62" s="13"/>
      <c r="G62" s="13"/>
      <c r="H62" s="21"/>
      <c r="I62" s="18"/>
      <c r="J62" s="18"/>
      <c r="K62" s="301"/>
      <c r="L62" s="13"/>
      <c r="M62" s="13"/>
      <c r="N62" s="13"/>
      <c r="O62" s="301"/>
    </row>
    <row r="63" spans="1:15" ht="19.5" customHeight="1">
      <c r="A63" s="53"/>
      <c r="B63" s="128" t="s">
        <v>462</v>
      </c>
      <c r="C63" s="51"/>
      <c r="D63" s="11"/>
      <c r="E63" s="52"/>
      <c r="F63" s="11"/>
      <c r="G63" s="11"/>
      <c r="H63" s="11"/>
      <c r="I63" s="11"/>
      <c r="J63" s="260"/>
      <c r="K63" s="255"/>
      <c r="L63" s="11"/>
      <c r="M63" s="280">
        <v>120000</v>
      </c>
      <c r="N63" s="11">
        <v>120000</v>
      </c>
      <c r="O63" s="255">
        <v>0</v>
      </c>
    </row>
    <row r="64" spans="1:15" ht="27.75" customHeight="1">
      <c r="A64" s="172"/>
      <c r="B64" s="89" t="s">
        <v>494</v>
      </c>
      <c r="C64" s="54"/>
      <c r="D64" s="17"/>
      <c r="E64" s="110"/>
      <c r="F64" s="17"/>
      <c r="G64" s="17">
        <v>66000</v>
      </c>
      <c r="H64" s="17">
        <v>66000</v>
      </c>
      <c r="I64" s="17"/>
      <c r="J64" s="304"/>
      <c r="K64" s="256"/>
      <c r="L64" s="17"/>
      <c r="M64" s="17">
        <v>66000</v>
      </c>
      <c r="N64" s="17">
        <v>66000</v>
      </c>
      <c r="O64" s="256">
        <v>0</v>
      </c>
    </row>
    <row r="65" spans="1:15" ht="29.25" customHeight="1">
      <c r="A65" s="172"/>
      <c r="B65" s="89" t="s">
        <v>495</v>
      </c>
      <c r="C65" s="54"/>
      <c r="D65" s="17"/>
      <c r="E65" s="110"/>
      <c r="F65" s="17"/>
      <c r="G65" s="17">
        <v>54000</v>
      </c>
      <c r="H65" s="17">
        <v>54000</v>
      </c>
      <c r="I65" s="17"/>
      <c r="J65" s="304"/>
      <c r="K65" s="256"/>
      <c r="L65" s="17"/>
      <c r="M65" s="17">
        <v>54000</v>
      </c>
      <c r="N65" s="17">
        <v>54000</v>
      </c>
      <c r="O65" s="256">
        <v>0</v>
      </c>
    </row>
    <row r="66" spans="1:15" ht="15.75" thickBot="1">
      <c r="A66" s="55"/>
      <c r="B66" s="84"/>
      <c r="C66" s="12"/>
      <c r="D66" s="15"/>
      <c r="E66" s="85"/>
      <c r="F66" s="15"/>
      <c r="G66" s="15"/>
      <c r="H66" s="201"/>
      <c r="I66" s="214"/>
      <c r="J66" s="214"/>
      <c r="K66" s="245"/>
      <c r="L66" s="214"/>
      <c r="M66" s="214"/>
      <c r="N66" s="214"/>
      <c r="O66" s="245"/>
    </row>
    <row r="67" spans="1:15" ht="15.75">
      <c r="A67" s="2"/>
      <c r="B67" s="27"/>
      <c r="C67" s="28"/>
      <c r="D67" s="28"/>
      <c r="E67" s="82"/>
      <c r="F67" s="28"/>
      <c r="G67" s="2"/>
      <c r="H67" s="201"/>
      <c r="I67" s="207"/>
      <c r="J67" s="233"/>
      <c r="K67" s="2"/>
      <c r="L67" s="207"/>
      <c r="M67" s="233"/>
      <c r="N67" s="207"/>
      <c r="O67" s="2"/>
    </row>
    <row r="68" spans="1:15" ht="15.75">
      <c r="A68" s="29" t="s">
        <v>48</v>
      </c>
      <c r="B68" s="30" t="s">
        <v>0</v>
      </c>
      <c r="C68" s="3" t="s">
        <v>43</v>
      </c>
      <c r="D68" s="3" t="s">
        <v>13</v>
      </c>
      <c r="E68" s="3" t="s">
        <v>47</v>
      </c>
      <c r="F68" s="3" t="s">
        <v>201</v>
      </c>
      <c r="G68" s="3" t="s">
        <v>203</v>
      </c>
      <c r="H68" s="201"/>
      <c r="I68" s="3" t="s">
        <v>43</v>
      </c>
      <c r="J68" s="234" t="s">
        <v>13</v>
      </c>
      <c r="K68" s="3" t="s">
        <v>47</v>
      </c>
      <c r="L68" s="3" t="s">
        <v>321</v>
      </c>
      <c r="M68" s="234" t="s">
        <v>323</v>
      </c>
      <c r="N68" s="3" t="s">
        <v>325</v>
      </c>
      <c r="O68" s="3" t="s">
        <v>47</v>
      </c>
    </row>
    <row r="69" spans="1:15" ht="15.75">
      <c r="A69" s="29" t="s">
        <v>50</v>
      </c>
      <c r="B69" s="31"/>
      <c r="C69" s="3" t="s">
        <v>195</v>
      </c>
      <c r="D69" s="3" t="s">
        <v>195</v>
      </c>
      <c r="E69" s="3" t="s">
        <v>14</v>
      </c>
      <c r="F69" s="3" t="s">
        <v>202</v>
      </c>
      <c r="G69" s="3" t="s">
        <v>204</v>
      </c>
      <c r="H69" s="201"/>
      <c r="I69" s="3" t="s">
        <v>320</v>
      </c>
      <c r="J69" s="234" t="s">
        <v>320</v>
      </c>
      <c r="K69" s="206" t="s">
        <v>14</v>
      </c>
      <c r="L69" s="3" t="s">
        <v>202</v>
      </c>
      <c r="M69" s="234" t="s">
        <v>204</v>
      </c>
      <c r="N69" s="3" t="s">
        <v>324</v>
      </c>
      <c r="O69" s="206" t="s">
        <v>14</v>
      </c>
    </row>
    <row r="70" spans="1:15" ht="16.5" thickBot="1">
      <c r="A70" s="32"/>
      <c r="B70" s="33"/>
      <c r="C70" s="4"/>
      <c r="D70" s="4"/>
      <c r="E70" s="4"/>
      <c r="F70" s="4">
        <v>2007</v>
      </c>
      <c r="G70" s="4">
        <v>2008</v>
      </c>
      <c r="H70" s="15"/>
      <c r="I70" s="4"/>
      <c r="J70" s="235"/>
      <c r="K70" s="4"/>
      <c r="L70" s="4" t="s">
        <v>322</v>
      </c>
      <c r="M70" s="235" t="s">
        <v>324</v>
      </c>
      <c r="N70" s="4"/>
      <c r="O70" s="4"/>
    </row>
    <row r="71" spans="1:15" ht="15">
      <c r="A71" s="58"/>
      <c r="B71" s="58"/>
      <c r="C71" s="59"/>
      <c r="D71" s="13"/>
      <c r="E71" s="60"/>
      <c r="F71" s="13"/>
      <c r="G71" s="13"/>
      <c r="H71" s="13"/>
      <c r="I71" s="18"/>
      <c r="J71" s="237"/>
      <c r="K71" s="227"/>
      <c r="L71" s="13"/>
      <c r="M71" s="237"/>
      <c r="N71" s="13"/>
      <c r="O71" s="227"/>
    </row>
    <row r="72" spans="1:15" ht="16.5" thickBot="1">
      <c r="A72" s="61">
        <v>700</v>
      </c>
      <c r="B72" s="62" t="s">
        <v>59</v>
      </c>
      <c r="C72" s="86">
        <f>SUM(C74,C80,C93)</f>
        <v>7097257</v>
      </c>
      <c r="D72" s="87">
        <f>SUM(D74,D80,D93)</f>
        <v>2523816.67</v>
      </c>
      <c r="E72" s="39">
        <f>(D72/C72)*100</f>
        <v>35.56045201688483</v>
      </c>
      <c r="F72" s="87">
        <f>SUM(F74,F80,F93)</f>
        <v>6672062</v>
      </c>
      <c r="G72" s="87">
        <f>SUM(G74,G80,G93)</f>
        <v>10828587</v>
      </c>
      <c r="H72" s="7" t="e">
        <f>(#REF!/F72)*100</f>
        <v>#REF!</v>
      </c>
      <c r="I72" s="87">
        <f>SUM(I74,I80,I93)</f>
        <v>8786969</v>
      </c>
      <c r="J72" s="299">
        <f>SUM(J74,J80,J93)</f>
        <v>4334202.25</v>
      </c>
      <c r="K72" s="253">
        <f>(J72/I72)*100</f>
        <v>49.32533903328895</v>
      </c>
      <c r="L72" s="87">
        <f>SUM(L74,L80,L93)</f>
        <v>8732796.14</v>
      </c>
      <c r="M72" s="299">
        <f>SUM(M74,M80,M93)</f>
        <v>8734405</v>
      </c>
      <c r="N72" s="87">
        <f>SUM(N74,N80,N93)</f>
        <v>6694605</v>
      </c>
      <c r="O72" s="253">
        <f>(N72/L72)*100</f>
        <v>76.66049788264037</v>
      </c>
    </row>
    <row r="73" spans="1:15" ht="12.75" customHeight="1" thickTop="1">
      <c r="A73" s="40"/>
      <c r="B73" s="40"/>
      <c r="C73" s="73"/>
      <c r="D73" s="14"/>
      <c r="E73" s="49"/>
      <c r="F73" s="14"/>
      <c r="G73" s="14"/>
      <c r="H73" s="8"/>
      <c r="I73" s="16"/>
      <c r="J73" s="238"/>
      <c r="K73" s="227"/>
      <c r="L73" s="16"/>
      <c r="M73" s="212"/>
      <c r="N73" s="16"/>
      <c r="O73" s="227"/>
    </row>
    <row r="74" spans="1:15" ht="15.75">
      <c r="A74" s="66">
        <v>70004</v>
      </c>
      <c r="B74" s="88" t="s">
        <v>60</v>
      </c>
      <c r="C74" s="46">
        <f>SUM(C75:C77)</f>
        <v>579775</v>
      </c>
      <c r="D74" s="9">
        <f>SUM(D75:D77)</f>
        <v>384481.2</v>
      </c>
      <c r="E74" s="47">
        <f>(D74/C74)*100</f>
        <v>66.31558794359881</v>
      </c>
      <c r="F74" s="9">
        <f>SUM(F75:F77)</f>
        <v>573910</v>
      </c>
      <c r="G74" s="9">
        <f>SUM(G75:G77)</f>
        <v>570000</v>
      </c>
      <c r="H74" s="9" t="e">
        <f>(#REF!/F74)*100</f>
        <v>#REF!</v>
      </c>
      <c r="I74" s="9">
        <f>SUM(I75:I78)</f>
        <v>570000</v>
      </c>
      <c r="J74" s="283">
        <f>SUM(J75:J78)</f>
        <v>141639.46</v>
      </c>
      <c r="K74" s="224">
        <f>(J74/I74)*100</f>
        <v>24.84902807017544</v>
      </c>
      <c r="L74" s="9">
        <f>SUM(L75:L78)</f>
        <v>570000</v>
      </c>
      <c r="M74" s="283">
        <f>SUM(M75:M78)</f>
        <v>420000</v>
      </c>
      <c r="N74" s="9">
        <f>SUM(N75:N78)</f>
        <v>220000</v>
      </c>
      <c r="O74" s="224">
        <f>(N74/L74)*100</f>
        <v>38.59649122807017</v>
      </c>
    </row>
    <row r="75" spans="1:15" ht="12.75" customHeight="1">
      <c r="A75" s="34"/>
      <c r="B75" s="72"/>
      <c r="C75" s="59"/>
      <c r="D75" s="13"/>
      <c r="E75" s="43"/>
      <c r="F75" s="13"/>
      <c r="G75" s="13"/>
      <c r="H75" s="10"/>
      <c r="I75" s="18"/>
      <c r="J75" s="237"/>
      <c r="K75" s="8"/>
      <c r="L75" s="13"/>
      <c r="M75" s="279"/>
      <c r="N75" s="13"/>
      <c r="O75" s="8"/>
    </row>
    <row r="76" spans="1:15" ht="15">
      <c r="A76" s="34"/>
      <c r="B76" s="71" t="s">
        <v>61</v>
      </c>
      <c r="C76" s="51">
        <v>560910</v>
      </c>
      <c r="D76" s="11">
        <v>376339.4</v>
      </c>
      <c r="E76" s="52">
        <f>(D76/C76)*100</f>
        <v>67.0944358274946</v>
      </c>
      <c r="F76" s="11">
        <v>560910</v>
      </c>
      <c r="G76" s="11">
        <v>550000</v>
      </c>
      <c r="H76" s="106" t="e">
        <f>(#REF!/F76)*100</f>
        <v>#REF!</v>
      </c>
      <c r="I76" s="11">
        <v>528200</v>
      </c>
      <c r="J76" s="280">
        <v>122834.05</v>
      </c>
      <c r="K76" s="255">
        <f>(J76/I76)*100</f>
        <v>23.25521582733813</v>
      </c>
      <c r="L76" s="11">
        <v>528200</v>
      </c>
      <c r="M76" s="280">
        <v>400000</v>
      </c>
      <c r="N76" s="11">
        <v>200000</v>
      </c>
      <c r="O76" s="255">
        <f>(N76/L76)*100</f>
        <v>37.86444528587656</v>
      </c>
    </row>
    <row r="77" spans="1:15" ht="20.25" customHeight="1">
      <c r="A77" s="34"/>
      <c r="B77" s="71" t="s">
        <v>62</v>
      </c>
      <c r="C77" s="51">
        <v>18865</v>
      </c>
      <c r="D77" s="11">
        <v>8141.8</v>
      </c>
      <c r="E77" s="52">
        <f>(D77/C77)*100</f>
        <v>43.158229525576466</v>
      </c>
      <c r="F77" s="11">
        <v>13000</v>
      </c>
      <c r="G77" s="11">
        <v>20000</v>
      </c>
      <c r="H77" s="106" t="e">
        <f>(#REF!/F77)*100</f>
        <v>#REF!</v>
      </c>
      <c r="I77" s="11">
        <v>35000</v>
      </c>
      <c r="J77" s="280">
        <v>12524.04</v>
      </c>
      <c r="K77" s="256">
        <f>(J77/I77)*100</f>
        <v>35.78297142857143</v>
      </c>
      <c r="L77" s="11">
        <v>35000</v>
      </c>
      <c r="M77" s="280">
        <v>20000</v>
      </c>
      <c r="N77" s="11">
        <v>20000</v>
      </c>
      <c r="O77" s="256">
        <f>(N77/L77)*100</f>
        <v>57.14285714285714</v>
      </c>
    </row>
    <row r="78" spans="1:15" ht="21" customHeight="1">
      <c r="A78" s="34"/>
      <c r="B78" s="89" t="s">
        <v>286</v>
      </c>
      <c r="C78" s="54"/>
      <c r="D78" s="17"/>
      <c r="E78" s="110"/>
      <c r="F78" s="17"/>
      <c r="G78" s="17"/>
      <c r="H78" s="202"/>
      <c r="I78" s="17">
        <v>6800</v>
      </c>
      <c r="J78" s="278">
        <v>6281.37</v>
      </c>
      <c r="K78" s="256">
        <f>(J78/I78)*100</f>
        <v>92.37308823529412</v>
      </c>
      <c r="L78" s="17">
        <v>6800</v>
      </c>
      <c r="M78" s="278">
        <v>0</v>
      </c>
      <c r="N78" s="17">
        <v>0</v>
      </c>
      <c r="O78" s="256">
        <f>(N78/L78)*100</f>
        <v>0</v>
      </c>
    </row>
    <row r="79" spans="1:15" ht="12.75" customHeight="1">
      <c r="A79" s="34"/>
      <c r="B79" s="34"/>
      <c r="C79" s="73"/>
      <c r="D79" s="14"/>
      <c r="E79" s="43"/>
      <c r="F79" s="14"/>
      <c r="G79" s="14"/>
      <c r="H79" s="14"/>
      <c r="I79" s="16"/>
      <c r="J79" s="238"/>
      <c r="K79" s="227"/>
      <c r="L79" s="16"/>
      <c r="M79" s="238"/>
      <c r="N79" s="16"/>
      <c r="O79" s="227"/>
    </row>
    <row r="80" spans="1:15" ht="15.75">
      <c r="A80" s="66">
        <v>70005</v>
      </c>
      <c r="B80" s="90" t="s">
        <v>63</v>
      </c>
      <c r="C80" s="46">
        <f>SUM(C82:C87)</f>
        <v>2805536</v>
      </c>
      <c r="D80" s="9">
        <f>SUM(D82:D87)</f>
        <v>1662928.06</v>
      </c>
      <c r="E80" s="47">
        <f>(D80/C80)*100</f>
        <v>59.273096477821</v>
      </c>
      <c r="F80" s="9">
        <f>SUM(F82:F87)</f>
        <v>2755727</v>
      </c>
      <c r="G80" s="9">
        <f>SUM(G82:G87)</f>
        <v>2902587</v>
      </c>
      <c r="H80" s="9" t="e">
        <f>(#REF!/F80)*100</f>
        <v>#REF!</v>
      </c>
      <c r="I80" s="9">
        <f>SUM(I82:I87)</f>
        <v>2954323</v>
      </c>
      <c r="J80" s="283">
        <f>SUM(J82:J87)</f>
        <v>2074581.8400000003</v>
      </c>
      <c r="K80" s="224">
        <f>(J80/I80)*100</f>
        <v>70.22190329222636</v>
      </c>
      <c r="L80" s="9">
        <f>SUM(L82:L87)</f>
        <v>2900150.14</v>
      </c>
      <c r="M80" s="283">
        <f>SUM(M82:M87)</f>
        <v>3309572</v>
      </c>
      <c r="N80" s="9">
        <f>SUM(N82:N87)</f>
        <v>3309572</v>
      </c>
      <c r="O80" s="224">
        <f>(N80/L80)*100</f>
        <v>114.11726428756546</v>
      </c>
    </row>
    <row r="81" spans="1:15" ht="12.75" customHeight="1">
      <c r="A81" s="34"/>
      <c r="B81" s="34"/>
      <c r="C81" s="73"/>
      <c r="D81" s="14"/>
      <c r="E81" s="43"/>
      <c r="F81" s="14"/>
      <c r="G81" s="14"/>
      <c r="H81" s="10"/>
      <c r="I81" s="16"/>
      <c r="J81" s="238"/>
      <c r="K81" s="227"/>
      <c r="L81" s="14"/>
      <c r="M81" s="238"/>
      <c r="N81" s="14"/>
      <c r="O81" s="227"/>
    </row>
    <row r="82" spans="1:15" ht="21" customHeight="1">
      <c r="A82" s="34"/>
      <c r="B82" s="91" t="s">
        <v>12</v>
      </c>
      <c r="C82" s="51">
        <v>149809</v>
      </c>
      <c r="D82" s="11">
        <v>60244.58</v>
      </c>
      <c r="E82" s="52">
        <f>(D82/C82)*100</f>
        <v>40.214259490417795</v>
      </c>
      <c r="F82" s="11">
        <v>100000</v>
      </c>
      <c r="G82" s="11">
        <v>150000</v>
      </c>
      <c r="H82" s="106" t="e">
        <f>(#REF!/F82)*100</f>
        <v>#REF!</v>
      </c>
      <c r="I82" s="11">
        <v>142498</v>
      </c>
      <c r="J82" s="280">
        <v>94460</v>
      </c>
      <c r="K82" s="225">
        <f>(J82/I82)*100</f>
        <v>66.28864966525846</v>
      </c>
      <c r="L82" s="11">
        <v>141660</v>
      </c>
      <c r="M82" s="280">
        <v>150000</v>
      </c>
      <c r="N82" s="11">
        <v>150000</v>
      </c>
      <c r="O82" s="225">
        <f>(N82/L82)*100</f>
        <v>105.8873358746294</v>
      </c>
    </row>
    <row r="83" spans="1:15" ht="31.5" customHeight="1">
      <c r="A83" s="34"/>
      <c r="B83" s="93" t="s">
        <v>285</v>
      </c>
      <c r="C83" s="73"/>
      <c r="D83" s="14"/>
      <c r="E83" s="81"/>
      <c r="F83" s="14"/>
      <c r="G83" s="14"/>
      <c r="H83" s="130"/>
      <c r="I83" s="14">
        <v>107502</v>
      </c>
      <c r="J83" s="212">
        <v>104167.14</v>
      </c>
      <c r="K83" s="8">
        <f>(J83/I83)*100</f>
        <v>96.89786236535134</v>
      </c>
      <c r="L83" s="14">
        <v>104167.14</v>
      </c>
      <c r="M83" s="212">
        <v>0</v>
      </c>
      <c r="N83" s="14">
        <v>0</v>
      </c>
      <c r="O83" s="227">
        <v>0</v>
      </c>
    </row>
    <row r="84" spans="1:15" ht="24" customHeight="1">
      <c r="A84" s="34"/>
      <c r="B84" s="93" t="s">
        <v>381</v>
      </c>
      <c r="C84" s="73"/>
      <c r="D84" s="14"/>
      <c r="E84" s="81"/>
      <c r="F84" s="14"/>
      <c r="G84" s="14"/>
      <c r="H84" s="130"/>
      <c r="I84" s="14"/>
      <c r="J84" s="212"/>
      <c r="K84" s="8"/>
      <c r="L84" s="14"/>
      <c r="M84" s="212">
        <v>50000</v>
      </c>
      <c r="N84" s="14">
        <v>50000</v>
      </c>
      <c r="O84" s="227">
        <v>0</v>
      </c>
    </row>
    <row r="85" spans="1:15" ht="21.75" customHeight="1">
      <c r="A85" s="34"/>
      <c r="B85" s="93" t="s">
        <v>457</v>
      </c>
      <c r="C85" s="73"/>
      <c r="D85" s="14"/>
      <c r="E85" s="81"/>
      <c r="F85" s="14"/>
      <c r="G85" s="14"/>
      <c r="H85" s="130"/>
      <c r="I85" s="14"/>
      <c r="J85" s="212"/>
      <c r="K85" s="8"/>
      <c r="L85" s="14"/>
      <c r="M85" s="212">
        <v>2664</v>
      </c>
      <c r="N85" s="14">
        <v>2664</v>
      </c>
      <c r="O85" s="227">
        <v>0</v>
      </c>
    </row>
    <row r="86" spans="1:15" ht="12.75" customHeight="1">
      <c r="A86" s="34"/>
      <c r="B86" s="93"/>
      <c r="C86" s="73"/>
      <c r="D86" s="14"/>
      <c r="E86" s="43"/>
      <c r="F86" s="14"/>
      <c r="G86" s="14"/>
      <c r="H86" s="14"/>
      <c r="I86" s="16"/>
      <c r="J86" s="238"/>
      <c r="K86" s="227"/>
      <c r="L86" s="14"/>
      <c r="M86" s="238"/>
      <c r="N86" s="14"/>
      <c r="O86" s="227"/>
    </row>
    <row r="87" spans="1:15" ht="15">
      <c r="A87" s="34"/>
      <c r="B87" s="93" t="s">
        <v>146</v>
      </c>
      <c r="C87" s="73">
        <f>SUM(C89:C91)</f>
        <v>2655727</v>
      </c>
      <c r="D87" s="14">
        <f>SUM(D89:D91)</f>
        <v>1602683.48</v>
      </c>
      <c r="E87" s="81">
        <f>(D87/C87)*100</f>
        <v>60.34820145293549</v>
      </c>
      <c r="F87" s="73">
        <f>SUM(F89:F91)</f>
        <v>2655727</v>
      </c>
      <c r="G87" s="14">
        <f>SUM(G89:G91)</f>
        <v>2752587</v>
      </c>
      <c r="H87" s="130" t="e">
        <f>(#REF!/F87)*100</f>
        <v>#REF!</v>
      </c>
      <c r="I87" s="14">
        <f>SUM(I89:I91)</f>
        <v>2704323</v>
      </c>
      <c r="J87" s="212">
        <f>SUM(J89:J91)</f>
        <v>1875954.7000000002</v>
      </c>
      <c r="K87" s="8">
        <f>(J87/I87)*100</f>
        <v>69.36873664869175</v>
      </c>
      <c r="L87" s="14">
        <f>SUM(L89:L91)</f>
        <v>2654323</v>
      </c>
      <c r="M87" s="212">
        <f>SUM(M89:M91)</f>
        <v>3106908</v>
      </c>
      <c r="N87" s="14">
        <f>SUM(N89:N91)</f>
        <v>3106908</v>
      </c>
      <c r="O87" s="8">
        <f>(N87/L87)*100</f>
        <v>117.0508638172521</v>
      </c>
    </row>
    <row r="88" spans="1:15" ht="15">
      <c r="A88" s="34"/>
      <c r="B88" s="93" t="s">
        <v>5</v>
      </c>
      <c r="C88" s="73"/>
      <c r="D88" s="14"/>
      <c r="E88" s="43"/>
      <c r="F88" s="14"/>
      <c r="G88" s="14"/>
      <c r="H88" s="14"/>
      <c r="I88" s="16"/>
      <c r="J88" s="212"/>
      <c r="K88" s="8"/>
      <c r="L88" s="14"/>
      <c r="M88" s="212"/>
      <c r="N88" s="14"/>
      <c r="O88" s="8"/>
    </row>
    <row r="89" spans="1:15" ht="23.25" customHeight="1">
      <c r="A89" s="72"/>
      <c r="B89" s="93" t="s">
        <v>143</v>
      </c>
      <c r="C89" s="73">
        <v>1230052</v>
      </c>
      <c r="D89" s="14">
        <v>995450.65</v>
      </c>
      <c r="E89" s="81">
        <f>(D89/C89)*100</f>
        <v>80.92752582817637</v>
      </c>
      <c r="F89" s="14">
        <v>1230052</v>
      </c>
      <c r="G89" s="14">
        <v>1306237</v>
      </c>
      <c r="H89" s="14" t="e">
        <f>(#REF!/F89)*100</f>
        <v>#REF!</v>
      </c>
      <c r="I89" s="14">
        <v>1542991</v>
      </c>
      <c r="J89" s="212">
        <v>1072812.87</v>
      </c>
      <c r="K89" s="8">
        <f>(J89/I89)*100</f>
        <v>69.52813529048453</v>
      </c>
      <c r="L89" s="14">
        <v>1542991</v>
      </c>
      <c r="M89" s="212">
        <v>1743908</v>
      </c>
      <c r="N89" s="14">
        <v>1743908</v>
      </c>
      <c r="O89" s="8">
        <f>(N89/L89)*100</f>
        <v>113.02126843254432</v>
      </c>
    </row>
    <row r="90" spans="1:15" ht="21.75" customHeight="1">
      <c r="A90" s="34"/>
      <c r="B90" s="93" t="s">
        <v>29</v>
      </c>
      <c r="C90" s="73">
        <v>1410675</v>
      </c>
      <c r="D90" s="14">
        <v>607232.83</v>
      </c>
      <c r="E90" s="81">
        <f>(D90/C90)*100</f>
        <v>43.04555124319918</v>
      </c>
      <c r="F90" s="14">
        <v>1410675</v>
      </c>
      <c r="G90" s="14">
        <v>1431350</v>
      </c>
      <c r="H90" s="106" t="e">
        <f>(#REF!/F90)*100</f>
        <v>#REF!</v>
      </c>
      <c r="I90" s="14">
        <v>1146332</v>
      </c>
      <c r="J90" s="212">
        <v>790754.56</v>
      </c>
      <c r="K90" s="8">
        <f>(J90/I90)*100</f>
        <v>68.98128639870474</v>
      </c>
      <c r="L90" s="14">
        <v>1096332</v>
      </c>
      <c r="M90" s="212">
        <v>1339000</v>
      </c>
      <c r="N90" s="14">
        <v>1339000</v>
      </c>
      <c r="O90" s="8">
        <f>(N90/L90)*100</f>
        <v>122.13453588876362</v>
      </c>
    </row>
    <row r="91" spans="1:15" ht="32.25" customHeight="1">
      <c r="A91" s="34"/>
      <c r="B91" s="71" t="s">
        <v>247</v>
      </c>
      <c r="C91" s="51">
        <v>15000</v>
      </c>
      <c r="D91" s="11">
        <v>0</v>
      </c>
      <c r="E91" s="52">
        <f>(D91/C91)*100</f>
        <v>0</v>
      </c>
      <c r="F91" s="11">
        <v>15000</v>
      </c>
      <c r="G91" s="11">
        <v>15000</v>
      </c>
      <c r="H91" s="106" t="e">
        <f>(#REF!/F91)*100</f>
        <v>#REF!</v>
      </c>
      <c r="I91" s="11">
        <v>15000</v>
      </c>
      <c r="J91" s="280">
        <v>12387.27</v>
      </c>
      <c r="K91" s="255">
        <f>(J91/I91)*100</f>
        <v>82.5818</v>
      </c>
      <c r="L91" s="11">
        <v>15000</v>
      </c>
      <c r="M91" s="280">
        <v>24000</v>
      </c>
      <c r="N91" s="11">
        <v>24000</v>
      </c>
      <c r="O91" s="255">
        <f>(N91/L91)*100</f>
        <v>160</v>
      </c>
    </row>
    <row r="92" spans="1:15" ht="12.75" customHeight="1">
      <c r="A92" s="58"/>
      <c r="B92" s="94"/>
      <c r="C92" s="59"/>
      <c r="D92" s="13"/>
      <c r="E92" s="60"/>
      <c r="F92" s="13"/>
      <c r="G92" s="13"/>
      <c r="H92" s="13"/>
      <c r="I92" s="18"/>
      <c r="J92" s="237"/>
      <c r="K92" s="227"/>
      <c r="L92" s="18"/>
      <c r="M92" s="237"/>
      <c r="N92" s="18"/>
      <c r="O92" s="227"/>
    </row>
    <row r="93" spans="1:15" ht="15.75">
      <c r="A93" s="66">
        <v>70095</v>
      </c>
      <c r="B93" s="67" t="s">
        <v>52</v>
      </c>
      <c r="C93" s="46">
        <f>SUM(C95:C109)</f>
        <v>3711946</v>
      </c>
      <c r="D93" s="9">
        <f>SUM(D95:D109)</f>
        <v>476407.41000000003</v>
      </c>
      <c r="E93" s="47">
        <f>(D93/C93)*100</f>
        <v>12.834438054863945</v>
      </c>
      <c r="F93" s="9">
        <f>SUM(F95:F109)</f>
        <v>3342425</v>
      </c>
      <c r="G93" s="9">
        <f>SUM(G95:G109)</f>
        <v>7356000</v>
      </c>
      <c r="H93" s="9" t="e">
        <f>(#REF!/F93)*100</f>
        <v>#REF!</v>
      </c>
      <c r="I93" s="9">
        <f>SUM(I95:I109)</f>
        <v>5262646</v>
      </c>
      <c r="J93" s="283">
        <f>SUM(J95:J109)</f>
        <v>2117980.95</v>
      </c>
      <c r="K93" s="224">
        <f>(J93/I93)*100</f>
        <v>40.245552332419855</v>
      </c>
      <c r="L93" s="9">
        <f>SUM(L95:L109)</f>
        <v>5262646</v>
      </c>
      <c r="M93" s="283">
        <f>SUM(M95:M109)</f>
        <v>5004833</v>
      </c>
      <c r="N93" s="9">
        <f>SUM(N95:N109)</f>
        <v>3165033</v>
      </c>
      <c r="O93" s="224">
        <f>(N93/L93)*100</f>
        <v>60.141476359990776</v>
      </c>
    </row>
    <row r="94" spans="1:15" ht="12.75" customHeight="1">
      <c r="A94" s="34"/>
      <c r="B94" s="34"/>
      <c r="C94" s="73"/>
      <c r="D94" s="14"/>
      <c r="E94" s="43"/>
      <c r="F94" s="14"/>
      <c r="G94" s="14"/>
      <c r="H94" s="14"/>
      <c r="I94" s="16"/>
      <c r="J94" s="238"/>
      <c r="K94" s="8"/>
      <c r="L94" s="14"/>
      <c r="M94" s="238"/>
      <c r="N94" s="14"/>
      <c r="O94" s="8"/>
    </row>
    <row r="95" spans="1:15" ht="50.25" customHeight="1">
      <c r="A95" s="34"/>
      <c r="B95" s="72" t="s">
        <v>446</v>
      </c>
      <c r="C95" s="73">
        <v>1299521</v>
      </c>
      <c r="D95" s="14">
        <v>100613.34</v>
      </c>
      <c r="E95" s="81">
        <f>(D95/C95)*100</f>
        <v>7.74234044698008</v>
      </c>
      <c r="F95" s="14">
        <v>930000</v>
      </c>
      <c r="G95" s="14">
        <v>3306000</v>
      </c>
      <c r="H95" s="106" t="e">
        <f>(#REF!/F95)*100</f>
        <v>#REF!</v>
      </c>
      <c r="I95" s="14">
        <v>3333500</v>
      </c>
      <c r="J95" s="212">
        <v>1495395.12</v>
      </c>
      <c r="K95" s="255">
        <f>(J95/I95)*100</f>
        <v>44.85961061946903</v>
      </c>
      <c r="L95" s="14">
        <v>3333500</v>
      </c>
      <c r="M95" s="212">
        <v>839573</v>
      </c>
      <c r="N95" s="14">
        <v>839573</v>
      </c>
      <c r="O95" s="255">
        <f>(N95/L95)*100</f>
        <v>25.185930703464827</v>
      </c>
    </row>
    <row r="96" spans="1:15" ht="15">
      <c r="A96" s="34"/>
      <c r="B96" s="94"/>
      <c r="C96" s="95"/>
      <c r="D96" s="13"/>
      <c r="E96" s="60"/>
      <c r="F96" s="13"/>
      <c r="G96" s="13"/>
      <c r="H96" s="13"/>
      <c r="I96" s="18"/>
      <c r="J96" s="237"/>
      <c r="K96" s="8"/>
      <c r="L96" s="13"/>
      <c r="M96" s="237"/>
      <c r="N96" s="13"/>
      <c r="O96" s="8"/>
    </row>
    <row r="97" spans="1:15" ht="30">
      <c r="A97" s="34"/>
      <c r="B97" s="91" t="s">
        <v>447</v>
      </c>
      <c r="C97" s="51">
        <v>250000</v>
      </c>
      <c r="D97" s="11">
        <v>0</v>
      </c>
      <c r="E97" s="52">
        <f>(D97/C97)*100</f>
        <v>0</v>
      </c>
      <c r="F97" s="11">
        <v>250000</v>
      </c>
      <c r="G97" s="11">
        <v>200000</v>
      </c>
      <c r="H97" s="106" t="e">
        <f>(#REF!/F97)*100</f>
        <v>#REF!</v>
      </c>
      <c r="I97" s="11">
        <v>100000</v>
      </c>
      <c r="J97" s="280">
        <v>100000</v>
      </c>
      <c r="K97" s="255">
        <f>(J97/I97)*100</f>
        <v>100</v>
      </c>
      <c r="L97" s="11">
        <v>100000</v>
      </c>
      <c r="M97" s="280">
        <v>200000</v>
      </c>
      <c r="N97" s="11">
        <v>200000</v>
      </c>
      <c r="O97" s="255">
        <f>(N97/L97)*100</f>
        <v>200</v>
      </c>
    </row>
    <row r="98" spans="1:15" ht="15">
      <c r="A98" s="34"/>
      <c r="B98" s="93"/>
      <c r="C98" s="73"/>
      <c r="D98" s="14"/>
      <c r="E98" s="81"/>
      <c r="F98" s="14"/>
      <c r="G98" s="14"/>
      <c r="H98" s="130"/>
      <c r="I98" s="14"/>
      <c r="J98" s="212"/>
      <c r="K98" s="8"/>
      <c r="L98" s="14"/>
      <c r="M98" s="212"/>
      <c r="N98" s="14"/>
      <c r="O98" s="8"/>
    </row>
    <row r="99" spans="1:15" ht="30">
      <c r="A99" s="34"/>
      <c r="B99" s="91" t="s">
        <v>465</v>
      </c>
      <c r="C99" s="51">
        <v>250000</v>
      </c>
      <c r="D99" s="11">
        <v>0</v>
      </c>
      <c r="E99" s="52">
        <f>(D99/C99)*100</f>
        <v>0</v>
      </c>
      <c r="F99" s="11">
        <v>250000</v>
      </c>
      <c r="G99" s="11">
        <v>200000</v>
      </c>
      <c r="H99" s="106" t="e">
        <f>(#REF!/F99)*100</f>
        <v>#REF!</v>
      </c>
      <c r="I99" s="11"/>
      <c r="J99" s="280"/>
      <c r="K99" s="255"/>
      <c r="L99" s="11"/>
      <c r="M99" s="280">
        <v>400000</v>
      </c>
      <c r="N99" s="11">
        <v>0</v>
      </c>
      <c r="O99" s="255">
        <v>0</v>
      </c>
    </row>
    <row r="100" spans="1:15" ht="15">
      <c r="A100" s="34"/>
      <c r="B100" s="93"/>
      <c r="C100" s="73"/>
      <c r="D100" s="14"/>
      <c r="E100" s="81"/>
      <c r="F100" s="14"/>
      <c r="G100" s="14"/>
      <c r="H100" s="130"/>
      <c r="I100" s="14"/>
      <c r="J100" s="212"/>
      <c r="K100" s="8"/>
      <c r="L100" s="14"/>
      <c r="M100" s="212"/>
      <c r="N100" s="14"/>
      <c r="O100" s="8"/>
    </row>
    <row r="101" spans="1:15" ht="30">
      <c r="A101" s="34"/>
      <c r="B101" s="91" t="s">
        <v>504</v>
      </c>
      <c r="C101" s="51">
        <v>250000</v>
      </c>
      <c r="D101" s="11">
        <v>0</v>
      </c>
      <c r="E101" s="52">
        <f>(D101/C101)*100</f>
        <v>0</v>
      </c>
      <c r="F101" s="11">
        <v>250000</v>
      </c>
      <c r="G101" s="11">
        <v>200000</v>
      </c>
      <c r="H101" s="106" t="e">
        <f>(#REF!/F101)*100</f>
        <v>#REF!</v>
      </c>
      <c r="I101" s="11"/>
      <c r="J101" s="280"/>
      <c r="K101" s="255"/>
      <c r="L101" s="11"/>
      <c r="M101" s="280">
        <v>150000</v>
      </c>
      <c r="N101" s="11">
        <v>150000</v>
      </c>
      <c r="O101" s="255">
        <v>0</v>
      </c>
    </row>
    <row r="102" spans="1:15" ht="15">
      <c r="A102" s="34"/>
      <c r="B102" s="93"/>
      <c r="C102" s="73"/>
      <c r="D102" s="14"/>
      <c r="E102" s="81"/>
      <c r="F102" s="14"/>
      <c r="G102" s="14"/>
      <c r="H102" s="130"/>
      <c r="I102" s="14"/>
      <c r="J102" s="212"/>
      <c r="K102" s="8"/>
      <c r="L102" s="14"/>
      <c r="M102" s="212"/>
      <c r="N102" s="14"/>
      <c r="O102" s="8"/>
    </row>
    <row r="103" spans="1:15" ht="30">
      <c r="A103" s="34"/>
      <c r="B103" s="91" t="s">
        <v>505</v>
      </c>
      <c r="C103" s="51">
        <v>250000</v>
      </c>
      <c r="D103" s="11">
        <v>0</v>
      </c>
      <c r="E103" s="52">
        <f>(D103/C103)*100</f>
        <v>0</v>
      </c>
      <c r="F103" s="11">
        <v>250000</v>
      </c>
      <c r="G103" s="11">
        <v>200000</v>
      </c>
      <c r="H103" s="106" t="e">
        <f>(#REF!/F103)*100</f>
        <v>#REF!</v>
      </c>
      <c r="I103" s="11"/>
      <c r="J103" s="280"/>
      <c r="K103" s="255"/>
      <c r="L103" s="11"/>
      <c r="M103" s="280">
        <v>350000</v>
      </c>
      <c r="N103" s="11">
        <v>350000</v>
      </c>
      <c r="O103" s="255">
        <v>0</v>
      </c>
    </row>
    <row r="104" spans="1:15" ht="15">
      <c r="A104" s="34"/>
      <c r="B104" s="93"/>
      <c r="C104" s="73"/>
      <c r="D104" s="14"/>
      <c r="E104" s="43"/>
      <c r="F104" s="14"/>
      <c r="G104" s="14"/>
      <c r="H104" s="14"/>
      <c r="I104" s="16"/>
      <c r="J104" s="238"/>
      <c r="K104" s="8"/>
      <c r="L104" s="14"/>
      <c r="M104" s="238"/>
      <c r="N104" s="14"/>
      <c r="O104" s="8"/>
    </row>
    <row r="105" spans="1:15" ht="15">
      <c r="A105" s="34"/>
      <c r="B105" s="91" t="s">
        <v>150</v>
      </c>
      <c r="C105" s="51">
        <v>1412425</v>
      </c>
      <c r="D105" s="11">
        <v>375794.07</v>
      </c>
      <c r="E105" s="52">
        <f>(D105/C105)*100</f>
        <v>26.60630263553817</v>
      </c>
      <c r="F105" s="11">
        <v>1412425</v>
      </c>
      <c r="G105" s="11">
        <v>1870000</v>
      </c>
      <c r="H105" s="106" t="e">
        <f>(#REF!/F105)*100</f>
        <v>#REF!</v>
      </c>
      <c r="I105" s="11">
        <v>1381846</v>
      </c>
      <c r="J105" s="280">
        <v>499820.63</v>
      </c>
      <c r="K105" s="255">
        <f>(J105/I105)*100</f>
        <v>36.17050163332238</v>
      </c>
      <c r="L105" s="11">
        <v>1381846</v>
      </c>
      <c r="M105" s="280">
        <v>2939800</v>
      </c>
      <c r="N105" s="11">
        <v>1500000</v>
      </c>
      <c r="O105" s="255">
        <f>(N105/L105)*100</f>
        <v>108.55044628706816</v>
      </c>
    </row>
    <row r="106" spans="1:15" ht="15">
      <c r="A106" s="34"/>
      <c r="B106" s="93"/>
      <c r="C106" s="73"/>
      <c r="D106" s="14"/>
      <c r="E106" s="81"/>
      <c r="F106" s="14"/>
      <c r="G106" s="14"/>
      <c r="H106" s="130"/>
      <c r="I106" s="16"/>
      <c r="J106" s="212"/>
      <c r="K106" s="8"/>
      <c r="L106" s="14"/>
      <c r="M106" s="238"/>
      <c r="N106" s="14"/>
      <c r="O106" s="8"/>
    </row>
    <row r="107" spans="1:15" ht="75">
      <c r="A107" s="34"/>
      <c r="B107" s="91" t="s">
        <v>458</v>
      </c>
      <c r="C107" s="51"/>
      <c r="D107" s="11"/>
      <c r="E107" s="52"/>
      <c r="F107" s="11"/>
      <c r="G107" s="11"/>
      <c r="H107" s="106"/>
      <c r="I107" s="11">
        <v>117300</v>
      </c>
      <c r="J107" s="280">
        <v>0</v>
      </c>
      <c r="K107" s="255">
        <f>(J107/I107)*100</f>
        <v>0</v>
      </c>
      <c r="L107" s="11">
        <v>117300</v>
      </c>
      <c r="M107" s="280">
        <v>100460</v>
      </c>
      <c r="N107" s="11">
        <v>100460</v>
      </c>
      <c r="O107" s="255">
        <f>(N107/L107)*100</f>
        <v>85.64364876385336</v>
      </c>
    </row>
    <row r="108" spans="1:15" ht="15">
      <c r="A108" s="34"/>
      <c r="B108" s="94"/>
      <c r="C108" s="59"/>
      <c r="D108" s="13"/>
      <c r="E108" s="97"/>
      <c r="F108" s="13"/>
      <c r="G108" s="13"/>
      <c r="H108" s="200"/>
      <c r="I108" s="18"/>
      <c r="J108" s="279"/>
      <c r="K108" s="8"/>
      <c r="L108" s="13"/>
      <c r="M108" s="237"/>
      <c r="N108" s="13"/>
      <c r="O108" s="8"/>
    </row>
    <row r="109" spans="1:15" ht="15">
      <c r="A109" s="53"/>
      <c r="B109" s="91" t="s">
        <v>382</v>
      </c>
      <c r="C109" s="51">
        <v>0</v>
      </c>
      <c r="D109" s="11">
        <v>0</v>
      </c>
      <c r="E109" s="52">
        <v>0</v>
      </c>
      <c r="F109" s="11">
        <v>0</v>
      </c>
      <c r="G109" s="11">
        <v>1380000</v>
      </c>
      <c r="H109" s="106">
        <v>0</v>
      </c>
      <c r="I109" s="11">
        <v>330000</v>
      </c>
      <c r="J109" s="280">
        <v>22765.2</v>
      </c>
      <c r="K109" s="8">
        <f>(J109/I109)*100</f>
        <v>6.898545454545454</v>
      </c>
      <c r="L109" s="11">
        <v>330000</v>
      </c>
      <c r="M109" s="280">
        <v>25000</v>
      </c>
      <c r="N109" s="11">
        <v>25000</v>
      </c>
      <c r="O109" s="8">
        <f>(N109/L109)*100</f>
        <v>7.575757575757576</v>
      </c>
    </row>
    <row r="110" spans="1:15" ht="15">
      <c r="A110" s="174"/>
      <c r="B110" s="98"/>
      <c r="C110" s="12"/>
      <c r="D110" s="15"/>
      <c r="E110" s="85"/>
      <c r="F110" s="15"/>
      <c r="G110" s="15"/>
      <c r="H110" s="201"/>
      <c r="I110" s="214"/>
      <c r="J110" s="15"/>
      <c r="K110" s="240"/>
      <c r="L110" s="214"/>
      <c r="M110" s="214"/>
      <c r="N110" s="214"/>
      <c r="O110" s="240"/>
    </row>
    <row r="111" spans="1:15" ht="12.75" customHeight="1">
      <c r="A111" s="58"/>
      <c r="B111" s="58"/>
      <c r="C111" s="59"/>
      <c r="D111" s="13"/>
      <c r="E111" s="60"/>
      <c r="F111" s="13"/>
      <c r="G111" s="13"/>
      <c r="H111" s="13"/>
      <c r="I111" s="18"/>
      <c r="J111" s="237"/>
      <c r="K111" s="227"/>
      <c r="L111" s="18"/>
      <c r="M111" s="237"/>
      <c r="N111" s="18"/>
      <c r="O111" s="227"/>
    </row>
    <row r="112" spans="1:15" ht="16.5" thickBot="1">
      <c r="A112" s="61">
        <v>710</v>
      </c>
      <c r="B112" s="62" t="s">
        <v>64</v>
      </c>
      <c r="C112" s="63">
        <f>SUM(C114,C122,C126)</f>
        <v>559100</v>
      </c>
      <c r="D112" s="64">
        <f>SUM(D114,D122,D126)</f>
        <v>261330.22000000003</v>
      </c>
      <c r="E112" s="39">
        <f>(D112/C112)*100</f>
        <v>46.74123054909677</v>
      </c>
      <c r="F112" s="64">
        <f>SUM(F114,F122,F126)</f>
        <v>318000</v>
      </c>
      <c r="G112" s="64">
        <f>SUM(G114,G122,G126)</f>
        <v>877000</v>
      </c>
      <c r="H112" s="7" t="e">
        <f>(#REF!/F112)*100</f>
        <v>#REF!</v>
      </c>
      <c r="I112" s="64">
        <f>SUM(I114,I122,I126)</f>
        <v>992638</v>
      </c>
      <c r="J112" s="286">
        <f>SUM(J114,J122,J126)</f>
        <v>440876.77</v>
      </c>
      <c r="K112" s="253">
        <f>(J112/I112)*100</f>
        <v>44.41465771006147</v>
      </c>
      <c r="L112" s="64">
        <f>SUM(L114,L122,L126)</f>
        <v>806714.75</v>
      </c>
      <c r="M112" s="286">
        <f>SUM(M114,M122,M126)</f>
        <v>2882360</v>
      </c>
      <c r="N112" s="64">
        <f>SUM(N114,N122,N126)</f>
        <v>1021400</v>
      </c>
      <c r="O112" s="253">
        <f>(N112/L112)*100</f>
        <v>126.61228767665398</v>
      </c>
    </row>
    <row r="113" spans="1:15" ht="12.75" customHeight="1" thickTop="1">
      <c r="A113" s="34"/>
      <c r="B113" s="34"/>
      <c r="C113" s="73"/>
      <c r="D113" s="14"/>
      <c r="E113" s="49"/>
      <c r="F113" s="14"/>
      <c r="G113" s="14"/>
      <c r="H113" s="8"/>
      <c r="I113" s="16"/>
      <c r="J113" s="238"/>
      <c r="K113" s="227"/>
      <c r="L113" s="16"/>
      <c r="M113" s="238"/>
      <c r="N113" s="16"/>
      <c r="O113" s="227"/>
    </row>
    <row r="114" spans="1:15" ht="15.75">
      <c r="A114" s="66">
        <v>71004</v>
      </c>
      <c r="B114" s="90" t="s">
        <v>65</v>
      </c>
      <c r="C114" s="46">
        <f>SUM(C116:C120)</f>
        <v>242600</v>
      </c>
      <c r="D114" s="9">
        <f>SUM(D116:D120)</f>
        <v>2440</v>
      </c>
      <c r="E114" s="47">
        <f>(D114/C114)*100</f>
        <v>1.0057708161582852</v>
      </c>
      <c r="F114" s="9">
        <f>SUM(F116:F120)</f>
        <v>2440</v>
      </c>
      <c r="G114" s="9">
        <f>SUM(G116:G120)</f>
        <v>243600</v>
      </c>
      <c r="H114" s="9" t="e">
        <f>(#REF!/F114)*100</f>
        <v>#REF!</v>
      </c>
      <c r="I114" s="9">
        <f>SUM(I116:I120)</f>
        <v>241720</v>
      </c>
      <c r="J114" s="283">
        <f>SUM(J116:J120)</f>
        <v>4230</v>
      </c>
      <c r="K114" s="252">
        <f>(J114/I114)*100</f>
        <v>1.7499586298196261</v>
      </c>
      <c r="L114" s="9">
        <f>SUM(L116:L120)</f>
        <v>170450</v>
      </c>
      <c r="M114" s="283">
        <f>SUM(M116:M120)</f>
        <v>258000</v>
      </c>
      <c r="N114" s="9">
        <f>SUM(N116:N120)</f>
        <v>258000</v>
      </c>
      <c r="O114" s="252">
        <f>(N114/L114)*100</f>
        <v>151.3640363743033</v>
      </c>
    </row>
    <row r="115" spans="1:15" ht="12.75" customHeight="1">
      <c r="A115" s="34"/>
      <c r="B115" s="94"/>
      <c r="C115" s="59"/>
      <c r="D115" s="13"/>
      <c r="E115" s="60"/>
      <c r="F115" s="13"/>
      <c r="G115" s="13"/>
      <c r="H115" s="10"/>
      <c r="I115" s="18"/>
      <c r="J115" s="237"/>
      <c r="K115" s="227"/>
      <c r="L115" s="13"/>
      <c r="M115" s="279"/>
      <c r="N115" s="13"/>
      <c r="O115" s="227"/>
    </row>
    <row r="116" spans="1:15" ht="39" customHeight="1">
      <c r="A116" s="34"/>
      <c r="B116" s="91" t="s">
        <v>117</v>
      </c>
      <c r="C116" s="51">
        <v>97600</v>
      </c>
      <c r="D116" s="11">
        <v>0</v>
      </c>
      <c r="E116" s="52">
        <f>(D116/C116)*100</f>
        <v>0</v>
      </c>
      <c r="F116" s="11">
        <v>0</v>
      </c>
      <c r="G116" s="11">
        <v>97600</v>
      </c>
      <c r="H116" s="106">
        <v>0</v>
      </c>
      <c r="I116" s="11">
        <v>97600</v>
      </c>
      <c r="J116" s="280">
        <v>0</v>
      </c>
      <c r="K116" s="225">
        <f>(J116/I116)*100</f>
        <v>0</v>
      </c>
      <c r="L116" s="11">
        <v>97600</v>
      </c>
      <c r="M116" s="280">
        <v>0</v>
      </c>
      <c r="N116" s="11">
        <v>0</v>
      </c>
      <c r="O116" s="225">
        <f>(N116/L116)*100</f>
        <v>0</v>
      </c>
    </row>
    <row r="117" spans="1:15" ht="23.25" customHeight="1">
      <c r="A117" s="34"/>
      <c r="B117" s="91" t="s">
        <v>183</v>
      </c>
      <c r="C117" s="51">
        <v>70000</v>
      </c>
      <c r="D117" s="11">
        <v>0</v>
      </c>
      <c r="E117" s="52">
        <f>(D117/C117)*100</f>
        <v>0</v>
      </c>
      <c r="F117" s="11">
        <v>0</v>
      </c>
      <c r="G117" s="11">
        <v>70000</v>
      </c>
      <c r="H117" s="106">
        <v>0</v>
      </c>
      <c r="I117" s="11">
        <v>134320</v>
      </c>
      <c r="J117" s="280">
        <v>0</v>
      </c>
      <c r="K117" s="242">
        <f>(J117/I117)*100</f>
        <v>0</v>
      </c>
      <c r="L117" s="11">
        <v>68620</v>
      </c>
      <c r="M117" s="280">
        <v>180000</v>
      </c>
      <c r="N117" s="11">
        <v>180000</v>
      </c>
      <c r="O117" s="242">
        <f>(N117/L117)*100</f>
        <v>262.3141941125036</v>
      </c>
    </row>
    <row r="118" spans="1:15" ht="39" customHeight="1">
      <c r="A118" s="34"/>
      <c r="B118" s="91" t="s">
        <v>371</v>
      </c>
      <c r="C118" s="51"/>
      <c r="D118" s="11"/>
      <c r="E118" s="52"/>
      <c r="F118" s="11"/>
      <c r="G118" s="11"/>
      <c r="H118" s="106"/>
      <c r="I118" s="11"/>
      <c r="J118" s="260"/>
      <c r="K118" s="242"/>
      <c r="L118" s="11"/>
      <c r="M118" s="280">
        <v>66000</v>
      </c>
      <c r="N118" s="11">
        <v>66000</v>
      </c>
      <c r="O118" s="242">
        <v>0</v>
      </c>
    </row>
    <row r="119" spans="1:15" ht="30" customHeight="1">
      <c r="A119" s="34"/>
      <c r="B119" s="91" t="s">
        <v>334</v>
      </c>
      <c r="C119" s="51">
        <v>70000</v>
      </c>
      <c r="D119" s="11">
        <v>0</v>
      </c>
      <c r="E119" s="52">
        <f>(D119/C119)*100</f>
        <v>0</v>
      </c>
      <c r="F119" s="11">
        <v>0</v>
      </c>
      <c r="G119" s="11">
        <v>70000</v>
      </c>
      <c r="H119" s="106">
        <v>0</v>
      </c>
      <c r="I119" s="11">
        <v>5000</v>
      </c>
      <c r="J119" s="280">
        <v>1830</v>
      </c>
      <c r="K119" s="242">
        <f>(J119/I119)*100</f>
        <v>36.6</v>
      </c>
      <c r="L119" s="11">
        <v>1830</v>
      </c>
      <c r="M119" s="280">
        <v>6000</v>
      </c>
      <c r="N119" s="11">
        <v>6000</v>
      </c>
      <c r="O119" s="242">
        <f>(N119/L119)*100</f>
        <v>327.8688524590164</v>
      </c>
    </row>
    <row r="120" spans="1:15" ht="36.75" customHeight="1">
      <c r="A120" s="34"/>
      <c r="B120" s="91" t="s">
        <v>168</v>
      </c>
      <c r="C120" s="51">
        <v>5000</v>
      </c>
      <c r="D120" s="11">
        <v>2440</v>
      </c>
      <c r="E120" s="52">
        <f>(D120/C120)*100</f>
        <v>48.8</v>
      </c>
      <c r="F120" s="11">
        <v>2440</v>
      </c>
      <c r="G120" s="11">
        <v>6000</v>
      </c>
      <c r="H120" s="106" t="e">
        <f>(#REF!/F120)*100</f>
        <v>#REF!</v>
      </c>
      <c r="I120" s="11">
        <v>4800</v>
      </c>
      <c r="J120" s="280">
        <v>2400</v>
      </c>
      <c r="K120" s="242">
        <f>(J120/I120)*100</f>
        <v>50</v>
      </c>
      <c r="L120" s="11">
        <v>2400</v>
      </c>
      <c r="M120" s="280">
        <v>6000</v>
      </c>
      <c r="N120" s="11">
        <v>6000</v>
      </c>
      <c r="O120" s="242">
        <f>(N120/L120)*100</f>
        <v>250</v>
      </c>
    </row>
    <row r="121" spans="1:15" ht="12" customHeight="1">
      <c r="A121" s="58"/>
      <c r="B121" s="94"/>
      <c r="C121" s="59"/>
      <c r="D121" s="13"/>
      <c r="E121" s="60"/>
      <c r="F121" s="13"/>
      <c r="G121" s="13"/>
      <c r="H121" s="13"/>
      <c r="I121" s="18"/>
      <c r="J121" s="237"/>
      <c r="K121" s="227"/>
      <c r="L121" s="18"/>
      <c r="M121" s="279"/>
      <c r="N121" s="18"/>
      <c r="O121" s="227"/>
    </row>
    <row r="122" spans="1:15" ht="15.75">
      <c r="A122" s="66">
        <v>71014</v>
      </c>
      <c r="B122" s="90" t="s">
        <v>66</v>
      </c>
      <c r="C122" s="48">
        <f>SUM(C124)</f>
        <v>1000</v>
      </c>
      <c r="D122" s="10">
        <f>SUM(D124)</f>
        <v>60</v>
      </c>
      <c r="E122" s="47">
        <f>(D122/C122)*100</f>
        <v>6</v>
      </c>
      <c r="F122" s="10">
        <f>SUM(F124)</f>
        <v>60</v>
      </c>
      <c r="G122" s="10">
        <f>SUM(G124)</f>
        <v>2000</v>
      </c>
      <c r="H122" s="9" t="e">
        <f>(#REF!/F122)*100</f>
        <v>#REF!</v>
      </c>
      <c r="I122" s="10">
        <f>SUM(I124)</f>
        <v>3500</v>
      </c>
      <c r="J122" s="284">
        <f>SUM(J124)</f>
        <v>3386.81</v>
      </c>
      <c r="K122" s="252">
        <f>(J122/I122)*100</f>
        <v>96.76599999999999</v>
      </c>
      <c r="L122" s="10">
        <f>SUM(L124)</f>
        <v>3386.81</v>
      </c>
      <c r="M122" s="284">
        <f>SUM(M124)</f>
        <v>2000</v>
      </c>
      <c r="N122" s="10">
        <f>SUM(N124)</f>
        <v>2000</v>
      </c>
      <c r="O122" s="252">
        <f>(N122/L122)*100</f>
        <v>59.05261883601383</v>
      </c>
    </row>
    <row r="123" spans="1:15" ht="12.75" customHeight="1">
      <c r="A123" s="34"/>
      <c r="B123" s="93"/>
      <c r="C123" s="59"/>
      <c r="D123" s="13"/>
      <c r="E123" s="60"/>
      <c r="F123" s="13"/>
      <c r="G123" s="13"/>
      <c r="H123" s="13"/>
      <c r="I123" s="13"/>
      <c r="J123" s="279"/>
      <c r="K123" s="227"/>
      <c r="L123" s="13"/>
      <c r="M123" s="279"/>
      <c r="N123" s="13"/>
      <c r="O123" s="227"/>
    </row>
    <row r="124" spans="1:15" ht="15">
      <c r="A124" s="34"/>
      <c r="B124" s="91" t="s">
        <v>22</v>
      </c>
      <c r="C124" s="51">
        <v>1000</v>
      </c>
      <c r="D124" s="11">
        <v>60</v>
      </c>
      <c r="E124" s="52">
        <f>(D124/C124)*100</f>
        <v>6</v>
      </c>
      <c r="F124" s="11">
        <v>60</v>
      </c>
      <c r="G124" s="11">
        <v>2000</v>
      </c>
      <c r="H124" s="106" t="e">
        <f>(#REF!/F124)*100</f>
        <v>#REF!</v>
      </c>
      <c r="I124" s="11">
        <v>3500</v>
      </c>
      <c r="J124" s="280">
        <v>3386.81</v>
      </c>
      <c r="K124" s="225">
        <f>(J124/I124)*100</f>
        <v>96.76599999999999</v>
      </c>
      <c r="L124" s="11">
        <v>3386.81</v>
      </c>
      <c r="M124" s="280">
        <v>2000</v>
      </c>
      <c r="N124" s="11">
        <v>2000</v>
      </c>
      <c r="O124" s="225">
        <f>(N124/L124)*100</f>
        <v>59.05261883601383</v>
      </c>
    </row>
    <row r="125" spans="1:15" ht="12.75" customHeight="1">
      <c r="A125" s="34"/>
      <c r="B125" s="94"/>
      <c r="C125" s="59"/>
      <c r="D125" s="13"/>
      <c r="E125" s="60"/>
      <c r="F125" s="13"/>
      <c r="G125" s="13"/>
      <c r="H125" s="13"/>
      <c r="I125" s="18"/>
      <c r="J125" s="237"/>
      <c r="K125" s="227"/>
      <c r="L125" s="18"/>
      <c r="M125" s="237"/>
      <c r="N125" s="18"/>
      <c r="O125" s="227"/>
    </row>
    <row r="126" spans="1:15" ht="15.75">
      <c r="A126" s="66">
        <v>71035</v>
      </c>
      <c r="B126" s="99" t="s">
        <v>154</v>
      </c>
      <c r="C126" s="100">
        <f>SUM(C128:C142,C143)</f>
        <v>315500</v>
      </c>
      <c r="D126" s="101">
        <f>SUM(D128:D142,D143)</f>
        <v>258830.22000000003</v>
      </c>
      <c r="E126" s="47">
        <f>(D126/C126)*100</f>
        <v>82.03810459587957</v>
      </c>
      <c r="F126" s="101">
        <f>SUM(F128:F142,F143)</f>
        <v>315500</v>
      </c>
      <c r="G126" s="101">
        <f>SUM(G128:G142,G143)</f>
        <v>631400</v>
      </c>
      <c r="H126" s="9" t="e">
        <f>(#REF!/F126)*100</f>
        <v>#REF!</v>
      </c>
      <c r="I126" s="9">
        <f>SUM(I128:I142,I143)</f>
        <v>747418</v>
      </c>
      <c r="J126" s="282">
        <f>SUM(J128:J142,J143)</f>
        <v>433259.96</v>
      </c>
      <c r="K126" s="252">
        <f>(J126/I126)*100</f>
        <v>57.967557645119605</v>
      </c>
      <c r="L126" s="9">
        <f>SUM(L128:L142,L143)</f>
        <v>632877.94</v>
      </c>
      <c r="M126" s="282">
        <f>SUM(M128:M142,M143)</f>
        <v>2622360</v>
      </c>
      <c r="N126" s="9">
        <f>SUM(N128:N142,N143)</f>
        <v>761400</v>
      </c>
      <c r="O126" s="252">
        <f>(N126/L126)*100</f>
        <v>120.30755883196056</v>
      </c>
    </row>
    <row r="127" spans="1:15" ht="12.75" customHeight="1">
      <c r="A127" s="102"/>
      <c r="B127" s="103"/>
      <c r="C127" s="73"/>
      <c r="D127" s="14"/>
      <c r="E127" s="60"/>
      <c r="F127" s="14"/>
      <c r="G127" s="14"/>
      <c r="H127" s="14"/>
      <c r="I127" s="16"/>
      <c r="J127" s="264"/>
      <c r="K127" s="228"/>
      <c r="L127" s="16"/>
      <c r="M127" s="264"/>
      <c r="N127" s="16"/>
      <c r="O127" s="228"/>
    </row>
    <row r="128" spans="1:15" ht="48" customHeight="1">
      <c r="A128" s="102"/>
      <c r="B128" s="104" t="s">
        <v>248</v>
      </c>
      <c r="C128" s="51">
        <v>0</v>
      </c>
      <c r="D128" s="11">
        <v>0</v>
      </c>
      <c r="E128" s="52">
        <v>0</v>
      </c>
      <c r="F128" s="11">
        <v>0</v>
      </c>
      <c r="G128" s="11">
        <v>7000</v>
      </c>
      <c r="H128" s="106">
        <v>0</v>
      </c>
      <c r="I128" s="11">
        <v>10000</v>
      </c>
      <c r="J128" s="290">
        <v>1359.93</v>
      </c>
      <c r="K128" s="225">
        <f>(J128/I128)*100</f>
        <v>13.5993</v>
      </c>
      <c r="L128" s="11">
        <v>1359.93</v>
      </c>
      <c r="M128" s="290">
        <v>0</v>
      </c>
      <c r="N128" s="11">
        <v>0</v>
      </c>
      <c r="O128" s="225">
        <f>(N128/L128)*100</f>
        <v>0</v>
      </c>
    </row>
    <row r="129" spans="1:15" ht="37.5" customHeight="1">
      <c r="A129" s="102"/>
      <c r="B129" s="104" t="s">
        <v>496</v>
      </c>
      <c r="C129" s="51">
        <v>0</v>
      </c>
      <c r="D129" s="11">
        <v>0</v>
      </c>
      <c r="E129" s="52">
        <v>0</v>
      </c>
      <c r="F129" s="11">
        <v>0</v>
      </c>
      <c r="G129" s="11">
        <v>0</v>
      </c>
      <c r="H129" s="106">
        <v>0</v>
      </c>
      <c r="I129" s="11">
        <v>0</v>
      </c>
      <c r="J129" s="290">
        <v>0</v>
      </c>
      <c r="K129" s="242">
        <v>0</v>
      </c>
      <c r="L129" s="11">
        <v>0</v>
      </c>
      <c r="M129" s="290">
        <v>680000</v>
      </c>
      <c r="N129" s="11">
        <v>50000</v>
      </c>
      <c r="O129" s="242">
        <v>0</v>
      </c>
    </row>
    <row r="130" spans="1:15" ht="33.75" customHeight="1">
      <c r="A130" s="102"/>
      <c r="B130" s="107" t="s">
        <v>502</v>
      </c>
      <c r="C130" s="51"/>
      <c r="D130" s="11"/>
      <c r="E130" s="52"/>
      <c r="F130" s="11"/>
      <c r="G130" s="11"/>
      <c r="H130" s="106"/>
      <c r="I130" s="11">
        <v>266418</v>
      </c>
      <c r="J130" s="290">
        <v>266418.01</v>
      </c>
      <c r="K130" s="242">
        <f>(J130/I130)*100</f>
        <v>100.00000375350014</v>
      </c>
      <c r="L130" s="11">
        <v>266418.01</v>
      </c>
      <c r="M130" s="290">
        <v>0</v>
      </c>
      <c r="N130" s="11">
        <v>0</v>
      </c>
      <c r="O130" s="242">
        <f>(N130/L130)*100</f>
        <v>0</v>
      </c>
    </row>
    <row r="131" spans="1:15" ht="45.75" customHeight="1">
      <c r="A131" s="102"/>
      <c r="B131" s="107" t="s">
        <v>501</v>
      </c>
      <c r="C131" s="51"/>
      <c r="D131" s="11"/>
      <c r="E131" s="52"/>
      <c r="F131" s="11"/>
      <c r="G131" s="11"/>
      <c r="H131" s="106"/>
      <c r="I131" s="11"/>
      <c r="J131" s="290"/>
      <c r="K131" s="242"/>
      <c r="L131" s="11"/>
      <c r="M131" s="290">
        <v>922460</v>
      </c>
      <c r="N131" s="11">
        <v>280000</v>
      </c>
      <c r="O131" s="242">
        <v>0</v>
      </c>
    </row>
    <row r="132" spans="1:15" ht="36" customHeight="1">
      <c r="A132" s="102"/>
      <c r="B132" s="107" t="s">
        <v>497</v>
      </c>
      <c r="C132" s="51"/>
      <c r="D132" s="11"/>
      <c r="E132" s="52"/>
      <c r="F132" s="11"/>
      <c r="G132" s="11"/>
      <c r="H132" s="106"/>
      <c r="I132" s="11"/>
      <c r="J132" s="290"/>
      <c r="K132" s="242"/>
      <c r="L132" s="11"/>
      <c r="M132" s="290">
        <v>62400</v>
      </c>
      <c r="N132" s="11">
        <v>62400</v>
      </c>
      <c r="O132" s="242">
        <v>0</v>
      </c>
    </row>
    <row r="133" spans="1:15" ht="39" customHeight="1">
      <c r="A133" s="102"/>
      <c r="B133" s="107" t="s">
        <v>498</v>
      </c>
      <c r="C133" s="51"/>
      <c r="D133" s="11"/>
      <c r="E133" s="52"/>
      <c r="F133" s="11"/>
      <c r="G133" s="11"/>
      <c r="H133" s="106"/>
      <c r="I133" s="11"/>
      <c r="J133" s="290"/>
      <c r="K133" s="242"/>
      <c r="L133" s="11"/>
      <c r="M133" s="290">
        <v>7000</v>
      </c>
      <c r="N133" s="11">
        <v>7000</v>
      </c>
      <c r="O133" s="242">
        <v>0</v>
      </c>
    </row>
    <row r="134" spans="1:15" ht="37.5" customHeight="1">
      <c r="A134" s="102"/>
      <c r="B134" s="107" t="s">
        <v>281</v>
      </c>
      <c r="C134" s="51"/>
      <c r="D134" s="11"/>
      <c r="E134" s="52"/>
      <c r="F134" s="11"/>
      <c r="G134" s="11"/>
      <c r="H134" s="106"/>
      <c r="I134" s="11">
        <v>79910</v>
      </c>
      <c r="J134" s="290">
        <v>39816.7</v>
      </c>
      <c r="K134" s="242">
        <f aca="true" t="shared" si="0" ref="K134:K143">(J134/I134)*100</f>
        <v>49.826930296583654</v>
      </c>
      <c r="L134" s="11">
        <v>79910</v>
      </c>
      <c r="M134" s="290">
        <v>0</v>
      </c>
      <c r="N134" s="11">
        <v>0</v>
      </c>
      <c r="O134" s="242">
        <f aca="true" t="shared" si="1" ref="O134:O143">(N134/L134)*100</f>
        <v>0</v>
      </c>
    </row>
    <row r="135" spans="1:15" ht="22.5" customHeight="1">
      <c r="A135" s="102"/>
      <c r="B135" s="107" t="s">
        <v>282</v>
      </c>
      <c r="C135" s="51"/>
      <c r="D135" s="11"/>
      <c r="E135" s="52"/>
      <c r="F135" s="11"/>
      <c r="G135" s="11"/>
      <c r="H135" s="106"/>
      <c r="I135" s="11">
        <v>11000</v>
      </c>
      <c r="J135" s="290">
        <v>10370</v>
      </c>
      <c r="K135" s="242">
        <f t="shared" si="0"/>
        <v>94.27272727272728</v>
      </c>
      <c r="L135" s="11">
        <v>1100</v>
      </c>
      <c r="M135" s="290">
        <v>0</v>
      </c>
      <c r="N135" s="11">
        <v>0</v>
      </c>
      <c r="O135" s="242">
        <f t="shared" si="1"/>
        <v>0</v>
      </c>
    </row>
    <row r="136" spans="1:15" ht="22.5" customHeight="1">
      <c r="A136" s="102"/>
      <c r="B136" s="107" t="s">
        <v>283</v>
      </c>
      <c r="C136" s="51"/>
      <c r="D136" s="11"/>
      <c r="E136" s="52"/>
      <c r="F136" s="11"/>
      <c r="G136" s="11"/>
      <c r="H136" s="106"/>
      <c r="I136" s="11">
        <v>30000</v>
      </c>
      <c r="J136" s="290">
        <v>0</v>
      </c>
      <c r="K136" s="242">
        <f t="shared" si="0"/>
        <v>0</v>
      </c>
      <c r="L136" s="11">
        <v>30000</v>
      </c>
      <c r="M136" s="290">
        <v>0</v>
      </c>
      <c r="N136" s="11">
        <v>0</v>
      </c>
      <c r="O136" s="242">
        <f t="shared" si="1"/>
        <v>0</v>
      </c>
    </row>
    <row r="137" spans="1:15" ht="22.5" customHeight="1">
      <c r="A137" s="102"/>
      <c r="B137" s="107" t="s">
        <v>376</v>
      </c>
      <c r="C137" s="51">
        <v>86500</v>
      </c>
      <c r="D137" s="11">
        <v>80026.74</v>
      </c>
      <c r="E137" s="52">
        <f>(D137/C137)*100</f>
        <v>92.51646242774567</v>
      </c>
      <c r="F137" s="11">
        <v>86500</v>
      </c>
      <c r="G137" s="11">
        <v>162800</v>
      </c>
      <c r="H137" s="106" t="e">
        <f>(#REF!/F137)*100</f>
        <v>#REF!</v>
      </c>
      <c r="I137" s="11"/>
      <c r="J137" s="262"/>
      <c r="K137" s="242"/>
      <c r="L137" s="11"/>
      <c r="M137" s="290">
        <v>8000</v>
      </c>
      <c r="N137" s="11">
        <v>8000</v>
      </c>
      <c r="O137" s="242">
        <v>0</v>
      </c>
    </row>
    <row r="138" spans="1:15" ht="28.5" customHeight="1">
      <c r="A138" s="102"/>
      <c r="B138" s="107" t="s">
        <v>377</v>
      </c>
      <c r="C138" s="51">
        <v>86500</v>
      </c>
      <c r="D138" s="11">
        <v>80026.74</v>
      </c>
      <c r="E138" s="52">
        <f>(D138/C138)*100</f>
        <v>92.51646242774567</v>
      </c>
      <c r="F138" s="11">
        <v>86500</v>
      </c>
      <c r="G138" s="11">
        <v>162800</v>
      </c>
      <c r="H138" s="106" t="e">
        <f>(#REF!/F138)*100</f>
        <v>#REF!</v>
      </c>
      <c r="I138" s="11"/>
      <c r="J138" s="262"/>
      <c r="K138" s="242"/>
      <c r="L138" s="11"/>
      <c r="M138" s="290">
        <v>545000</v>
      </c>
      <c r="N138" s="11">
        <v>100000</v>
      </c>
      <c r="O138" s="242">
        <v>0</v>
      </c>
    </row>
    <row r="139" spans="1:15" ht="29.25" customHeight="1">
      <c r="A139" s="102"/>
      <c r="B139" s="107" t="s">
        <v>165</v>
      </c>
      <c r="C139" s="51">
        <v>86500</v>
      </c>
      <c r="D139" s="11">
        <v>80026.74</v>
      </c>
      <c r="E139" s="52">
        <f>(D139/C139)*100</f>
        <v>92.51646242774567</v>
      </c>
      <c r="F139" s="11">
        <v>86500</v>
      </c>
      <c r="G139" s="11">
        <v>162800</v>
      </c>
      <c r="H139" s="106" t="e">
        <f>(#REF!/F139)*100</f>
        <v>#REF!</v>
      </c>
      <c r="I139" s="11">
        <v>289090</v>
      </c>
      <c r="J139" s="290">
        <v>112295.36</v>
      </c>
      <c r="K139" s="242">
        <f t="shared" si="0"/>
        <v>38.84442907053167</v>
      </c>
      <c r="L139" s="11">
        <v>211090</v>
      </c>
      <c r="M139" s="290">
        <v>393500</v>
      </c>
      <c r="N139" s="11">
        <v>250000</v>
      </c>
      <c r="O139" s="242">
        <f t="shared" si="1"/>
        <v>118.43289592117105</v>
      </c>
    </row>
    <row r="140" spans="1:15" ht="40.5" customHeight="1">
      <c r="A140" s="102"/>
      <c r="B140" s="104" t="s">
        <v>249</v>
      </c>
      <c r="C140" s="51">
        <v>50000</v>
      </c>
      <c r="D140" s="11">
        <v>15450</v>
      </c>
      <c r="E140" s="52">
        <f>(D140/C140)*100</f>
        <v>30.9</v>
      </c>
      <c r="F140" s="11">
        <v>50000</v>
      </c>
      <c r="G140" s="11">
        <v>50000</v>
      </c>
      <c r="H140" s="106" t="e">
        <f>(#REF!/F140)*100</f>
        <v>#REF!</v>
      </c>
      <c r="I140" s="11">
        <v>20000</v>
      </c>
      <c r="J140" s="290">
        <v>0</v>
      </c>
      <c r="K140" s="242">
        <f t="shared" si="0"/>
        <v>0</v>
      </c>
      <c r="L140" s="11">
        <v>2000</v>
      </c>
      <c r="M140" s="290">
        <v>0</v>
      </c>
      <c r="N140" s="11">
        <v>0</v>
      </c>
      <c r="O140" s="242">
        <f t="shared" si="1"/>
        <v>0</v>
      </c>
    </row>
    <row r="141" spans="1:15" ht="39.75" customHeight="1">
      <c r="A141" s="102"/>
      <c r="B141" s="107" t="s">
        <v>335</v>
      </c>
      <c r="C141" s="51">
        <v>0</v>
      </c>
      <c r="D141" s="11">
        <v>0</v>
      </c>
      <c r="E141" s="52">
        <v>0</v>
      </c>
      <c r="F141" s="11">
        <v>0</v>
      </c>
      <c r="G141" s="11">
        <v>40000</v>
      </c>
      <c r="H141" s="106">
        <v>0</v>
      </c>
      <c r="I141" s="11">
        <v>20000</v>
      </c>
      <c r="J141" s="280">
        <v>0</v>
      </c>
      <c r="K141" s="242">
        <f t="shared" si="0"/>
        <v>0</v>
      </c>
      <c r="L141" s="11">
        <v>20000</v>
      </c>
      <c r="M141" s="290">
        <v>0</v>
      </c>
      <c r="N141" s="11">
        <v>0</v>
      </c>
      <c r="O141" s="242">
        <f t="shared" si="1"/>
        <v>0</v>
      </c>
    </row>
    <row r="142" spans="1:15" ht="39.75" customHeight="1">
      <c r="A142" s="102"/>
      <c r="B142" s="107" t="s">
        <v>336</v>
      </c>
      <c r="C142" s="51">
        <v>0</v>
      </c>
      <c r="D142" s="11">
        <v>0</v>
      </c>
      <c r="E142" s="52">
        <v>0</v>
      </c>
      <c r="F142" s="11">
        <v>0</v>
      </c>
      <c r="G142" s="11">
        <v>40000</v>
      </c>
      <c r="H142" s="106">
        <v>0</v>
      </c>
      <c r="I142" s="11">
        <v>15000</v>
      </c>
      <c r="J142" s="280">
        <v>0</v>
      </c>
      <c r="K142" s="242">
        <f t="shared" si="0"/>
        <v>0</v>
      </c>
      <c r="L142" s="11">
        <v>15000</v>
      </c>
      <c r="M142" s="290">
        <v>0</v>
      </c>
      <c r="N142" s="11">
        <v>0</v>
      </c>
      <c r="O142" s="242">
        <f t="shared" si="1"/>
        <v>0</v>
      </c>
    </row>
    <row r="143" spans="1:15" ht="40.5" customHeight="1">
      <c r="A143" s="66"/>
      <c r="B143" s="71" t="s">
        <v>155</v>
      </c>
      <c r="C143" s="51">
        <v>6000</v>
      </c>
      <c r="D143" s="11">
        <v>3300</v>
      </c>
      <c r="E143" s="52">
        <f>(D143/C143)*100</f>
        <v>55.00000000000001</v>
      </c>
      <c r="F143" s="11">
        <v>6000</v>
      </c>
      <c r="G143" s="11">
        <v>6000</v>
      </c>
      <c r="H143" s="106" t="e">
        <f>(#REF!/F143)*100</f>
        <v>#REF!</v>
      </c>
      <c r="I143" s="11">
        <v>6000</v>
      </c>
      <c r="J143" s="280">
        <v>2999.96</v>
      </c>
      <c r="K143" s="242">
        <f t="shared" si="0"/>
        <v>49.99933333333333</v>
      </c>
      <c r="L143" s="11">
        <v>6000</v>
      </c>
      <c r="M143" s="280">
        <v>4000</v>
      </c>
      <c r="N143" s="11">
        <v>4000</v>
      </c>
      <c r="O143" s="242">
        <f t="shared" si="1"/>
        <v>66.66666666666666</v>
      </c>
    </row>
    <row r="144" spans="1:15" ht="16.5" thickBot="1">
      <c r="A144" s="108"/>
      <c r="B144" s="109"/>
      <c r="C144" s="12"/>
      <c r="D144" s="15"/>
      <c r="E144" s="85"/>
      <c r="F144" s="15"/>
      <c r="G144" s="15"/>
      <c r="H144" s="201"/>
      <c r="I144" s="214"/>
      <c r="J144" s="214"/>
      <c r="K144" s="251"/>
      <c r="L144" s="214"/>
      <c r="M144" s="214"/>
      <c r="N144" s="214"/>
      <c r="O144" s="251"/>
    </row>
    <row r="145" spans="1:15" ht="15.75">
      <c r="A145" s="2"/>
      <c r="B145" s="27"/>
      <c r="C145" s="28"/>
      <c r="D145" s="28"/>
      <c r="E145" s="82"/>
      <c r="F145" s="28"/>
      <c r="G145" s="2"/>
      <c r="H145" s="201"/>
      <c r="I145" s="207"/>
      <c r="J145" s="233"/>
      <c r="K145" s="2"/>
      <c r="L145" s="207"/>
      <c r="M145" s="233"/>
      <c r="N145" s="207"/>
      <c r="O145" s="2"/>
    </row>
    <row r="146" spans="1:15" ht="15.75">
      <c r="A146" s="29" t="s">
        <v>48</v>
      </c>
      <c r="B146" s="30" t="s">
        <v>0</v>
      </c>
      <c r="C146" s="3" t="s">
        <v>43</v>
      </c>
      <c r="D146" s="3" t="s">
        <v>13</v>
      </c>
      <c r="E146" s="3" t="s">
        <v>47</v>
      </c>
      <c r="F146" s="3" t="s">
        <v>201</v>
      </c>
      <c r="G146" s="3" t="s">
        <v>203</v>
      </c>
      <c r="H146" s="201"/>
      <c r="I146" s="3" t="s">
        <v>43</v>
      </c>
      <c r="J146" s="234" t="s">
        <v>13</v>
      </c>
      <c r="K146" s="3" t="s">
        <v>47</v>
      </c>
      <c r="L146" s="3" t="s">
        <v>321</v>
      </c>
      <c r="M146" s="234" t="s">
        <v>323</v>
      </c>
      <c r="N146" s="3" t="s">
        <v>325</v>
      </c>
      <c r="O146" s="3" t="s">
        <v>47</v>
      </c>
    </row>
    <row r="147" spans="1:15" ht="15.75">
      <c r="A147" s="29" t="s">
        <v>50</v>
      </c>
      <c r="B147" s="31"/>
      <c r="C147" s="3" t="s">
        <v>195</v>
      </c>
      <c r="D147" s="3" t="s">
        <v>195</v>
      </c>
      <c r="E147" s="3" t="s">
        <v>14</v>
      </c>
      <c r="F147" s="3" t="s">
        <v>202</v>
      </c>
      <c r="G147" s="3" t="s">
        <v>204</v>
      </c>
      <c r="H147" s="201"/>
      <c r="I147" s="3" t="s">
        <v>320</v>
      </c>
      <c r="J147" s="234" t="s">
        <v>320</v>
      </c>
      <c r="K147" s="206" t="s">
        <v>14</v>
      </c>
      <c r="L147" s="3" t="s">
        <v>202</v>
      </c>
      <c r="M147" s="234" t="s">
        <v>204</v>
      </c>
      <c r="N147" s="3" t="s">
        <v>324</v>
      </c>
      <c r="O147" s="206" t="s">
        <v>14</v>
      </c>
    </row>
    <row r="148" spans="1:15" ht="16.5" thickBot="1">
      <c r="A148" s="32"/>
      <c r="B148" s="33"/>
      <c r="C148" s="4"/>
      <c r="D148" s="4"/>
      <c r="E148" s="4"/>
      <c r="F148" s="4">
        <v>2007</v>
      </c>
      <c r="G148" s="4">
        <v>2008</v>
      </c>
      <c r="H148" s="15"/>
      <c r="I148" s="4"/>
      <c r="J148" s="235"/>
      <c r="K148" s="4"/>
      <c r="L148" s="4" t="s">
        <v>322</v>
      </c>
      <c r="M148" s="235" t="s">
        <v>324</v>
      </c>
      <c r="N148" s="4"/>
      <c r="O148" s="4"/>
    </row>
    <row r="149" spans="1:15" ht="12.75" customHeight="1">
      <c r="A149" s="58"/>
      <c r="B149" s="58"/>
      <c r="C149" s="59"/>
      <c r="D149" s="13"/>
      <c r="E149" s="60"/>
      <c r="F149" s="13"/>
      <c r="G149" s="13"/>
      <c r="H149" s="13"/>
      <c r="I149" s="18"/>
      <c r="J149" s="237"/>
      <c r="K149" s="227"/>
      <c r="L149" s="18"/>
      <c r="M149" s="237"/>
      <c r="N149" s="18"/>
      <c r="O149" s="227"/>
    </row>
    <row r="150" spans="1:15" ht="16.5" thickBot="1">
      <c r="A150" s="61">
        <v>750</v>
      </c>
      <c r="B150" s="62" t="s">
        <v>67</v>
      </c>
      <c r="C150" s="63">
        <f>SUM(C152,C156,C166,C188,C197)</f>
        <v>8385526</v>
      </c>
      <c r="D150" s="64">
        <f>SUM(D152,D156,D166,D188,D197)</f>
        <v>4972149.070000001</v>
      </c>
      <c r="E150" s="39">
        <f>(D150/C150)*100</f>
        <v>59.29442076740328</v>
      </c>
      <c r="F150" s="64">
        <f>SUM(F152,F156,F166,F188,F197)</f>
        <v>7767485.62</v>
      </c>
      <c r="G150" s="64">
        <f>SUM(G152,G156,G166,G188,G197)</f>
        <v>10235319</v>
      </c>
      <c r="H150" s="7" t="e">
        <f>(#REF!/F150)*100</f>
        <v>#REF!</v>
      </c>
      <c r="I150" s="64">
        <f>SUM(I152,I156,I166,I188,I197)</f>
        <v>9572059</v>
      </c>
      <c r="J150" s="286">
        <f>SUM(J152,J156,J166,J188,J197)</f>
        <v>5739614.01</v>
      </c>
      <c r="K150" s="239">
        <f>(J150/I150)*100</f>
        <v>59.96216707398063</v>
      </c>
      <c r="L150" s="64">
        <f>SUM(L152,L156,L166,L188,L197)</f>
        <v>9488387.69</v>
      </c>
      <c r="M150" s="286">
        <f>SUM(M152,M156,M166,M188,M197)</f>
        <v>14071029.18</v>
      </c>
      <c r="N150" s="64">
        <f>SUM(N152,N156,N166,N188,N197)</f>
        <v>10881260</v>
      </c>
      <c r="O150" s="239">
        <f>(N150/L150)*100</f>
        <v>114.67975756795832</v>
      </c>
    </row>
    <row r="151" spans="1:15" ht="12.75" customHeight="1" thickTop="1">
      <c r="A151" s="34"/>
      <c r="B151" s="34"/>
      <c r="C151" s="73"/>
      <c r="D151" s="14"/>
      <c r="E151" s="49"/>
      <c r="F151" s="14"/>
      <c r="G151" s="14"/>
      <c r="H151" s="8"/>
      <c r="I151" s="16"/>
      <c r="J151" s="238"/>
      <c r="K151" s="227"/>
      <c r="L151" s="14"/>
      <c r="M151" s="238"/>
      <c r="N151" s="14"/>
      <c r="O151" s="227"/>
    </row>
    <row r="152" spans="1:15" ht="15.75">
      <c r="A152" s="66">
        <v>75011</v>
      </c>
      <c r="B152" s="67" t="s">
        <v>68</v>
      </c>
      <c r="C152" s="46">
        <f>SUM(C154:C154)</f>
        <v>230983</v>
      </c>
      <c r="D152" s="9">
        <f>SUM(D154:D154)</f>
        <v>173239</v>
      </c>
      <c r="E152" s="47">
        <f>(D152/C152)*100</f>
        <v>75.000757631514</v>
      </c>
      <c r="F152" s="9">
        <f>SUM(F154:F154)</f>
        <v>230983</v>
      </c>
      <c r="G152" s="9">
        <f>SUM(G154:G154)</f>
        <v>232545</v>
      </c>
      <c r="H152" s="9" t="e">
        <f>(#REF!/F152)*100</f>
        <v>#REF!</v>
      </c>
      <c r="I152" s="9">
        <f>SUM(I154:I154)</f>
        <v>232545</v>
      </c>
      <c r="J152" s="283">
        <f>SUM(J154:J154)</f>
        <v>174411</v>
      </c>
      <c r="K152" s="225">
        <f>(J152/I152)*100</f>
        <v>75.00096755466684</v>
      </c>
      <c r="L152" s="9">
        <f>SUM(L154:L154)</f>
        <v>232545</v>
      </c>
      <c r="M152" s="283">
        <f>SUM(M154:M154)</f>
        <v>241125</v>
      </c>
      <c r="N152" s="9">
        <f>SUM(N154:N154)</f>
        <v>241125</v>
      </c>
      <c r="O152" s="225">
        <f>(N152/L152)*100</f>
        <v>103.68960846287816</v>
      </c>
    </row>
    <row r="153" spans="1:15" ht="12.75" customHeight="1">
      <c r="A153" s="34"/>
      <c r="B153" s="34"/>
      <c r="C153" s="59"/>
      <c r="D153" s="13"/>
      <c r="E153" s="60"/>
      <c r="F153" s="13"/>
      <c r="G153" s="13"/>
      <c r="H153" s="13"/>
      <c r="I153" s="18"/>
      <c r="J153" s="279"/>
      <c r="K153" s="227"/>
      <c r="L153" s="13"/>
      <c r="M153" s="237"/>
      <c r="N153" s="13"/>
      <c r="O153" s="227"/>
    </row>
    <row r="154" spans="1:15" ht="45">
      <c r="A154" s="34"/>
      <c r="B154" s="71" t="s">
        <v>193</v>
      </c>
      <c r="C154" s="51">
        <v>230983</v>
      </c>
      <c r="D154" s="11">
        <v>173239</v>
      </c>
      <c r="E154" s="52">
        <f>(D154/C154)*100</f>
        <v>75.000757631514</v>
      </c>
      <c r="F154" s="11">
        <v>230983</v>
      </c>
      <c r="G154" s="11">
        <v>232545</v>
      </c>
      <c r="H154" s="106" t="e">
        <f>(#REF!/F154)*100</f>
        <v>#REF!</v>
      </c>
      <c r="I154" s="11">
        <v>232545</v>
      </c>
      <c r="J154" s="280">
        <v>174411</v>
      </c>
      <c r="K154" s="225">
        <f>(J154/I154)*100</f>
        <v>75.00096755466684</v>
      </c>
      <c r="L154" s="11">
        <v>232545</v>
      </c>
      <c r="M154" s="280">
        <v>241125</v>
      </c>
      <c r="N154" s="11">
        <v>241125</v>
      </c>
      <c r="O154" s="225">
        <f>(N154/L154)*100</f>
        <v>103.68960846287816</v>
      </c>
    </row>
    <row r="155" spans="1:15" ht="12.75" customHeight="1">
      <c r="A155" s="34"/>
      <c r="B155" s="34"/>
      <c r="C155" s="73"/>
      <c r="D155" s="14"/>
      <c r="E155" s="43"/>
      <c r="F155" s="14"/>
      <c r="G155" s="14"/>
      <c r="H155" s="14"/>
      <c r="I155" s="16"/>
      <c r="J155" s="238"/>
      <c r="K155" s="227"/>
      <c r="L155" s="16"/>
      <c r="M155" s="238"/>
      <c r="N155" s="16"/>
      <c r="O155" s="227"/>
    </row>
    <row r="156" spans="1:15" ht="15.75">
      <c r="A156" s="66">
        <v>75022</v>
      </c>
      <c r="B156" s="67" t="s">
        <v>69</v>
      </c>
      <c r="C156" s="46">
        <f>SUM(C158:C164)</f>
        <v>242200</v>
      </c>
      <c r="D156" s="9">
        <f>SUM(D158:D164)</f>
        <v>173265.97</v>
      </c>
      <c r="E156" s="47">
        <f>(D156/C156)*100</f>
        <v>71.53838563170933</v>
      </c>
      <c r="F156" s="9">
        <f>SUM(F158:F164)</f>
        <v>233972.32</v>
      </c>
      <c r="G156" s="9">
        <f>SUM(G158:G164)</f>
        <v>276200</v>
      </c>
      <c r="H156" s="9" t="e">
        <f>(#REF!/F156)*100</f>
        <v>#REF!</v>
      </c>
      <c r="I156" s="9">
        <f>SUM(I158:I164)</f>
        <v>312600</v>
      </c>
      <c r="J156" s="283">
        <f>SUM(J158:J164)</f>
        <v>223455.76</v>
      </c>
      <c r="K156" s="252">
        <f>(J156/I156)*100</f>
        <v>71.48296865003199</v>
      </c>
      <c r="L156" s="9">
        <f>SUM(L158:L164)</f>
        <v>301169.69</v>
      </c>
      <c r="M156" s="283">
        <f>SUM(M158:M164)</f>
        <v>324628</v>
      </c>
      <c r="N156" s="9">
        <f>SUM(N158:N164)</f>
        <v>317328</v>
      </c>
      <c r="O156" s="252">
        <f>(N156/L156)*100</f>
        <v>105.36518465719442</v>
      </c>
    </row>
    <row r="157" spans="1:15" ht="12.75" customHeight="1">
      <c r="A157" s="34"/>
      <c r="B157" s="34"/>
      <c r="C157" s="73"/>
      <c r="D157" s="14"/>
      <c r="E157" s="43"/>
      <c r="F157" s="14"/>
      <c r="G157" s="14"/>
      <c r="H157" s="13"/>
      <c r="I157" s="16"/>
      <c r="J157" s="212"/>
      <c r="K157" s="227"/>
      <c r="L157" s="14"/>
      <c r="M157" s="212"/>
      <c r="N157" s="14"/>
      <c r="O157" s="227"/>
    </row>
    <row r="158" spans="1:15" ht="15">
      <c r="A158" s="34"/>
      <c r="B158" s="53" t="s">
        <v>2</v>
      </c>
      <c r="C158" s="51">
        <v>224700</v>
      </c>
      <c r="D158" s="11">
        <v>162952.91</v>
      </c>
      <c r="E158" s="52">
        <f>(D158/C158)*100</f>
        <v>72.52020916777926</v>
      </c>
      <c r="F158" s="11">
        <v>218975.94</v>
      </c>
      <c r="G158" s="11">
        <v>224700</v>
      </c>
      <c r="H158" s="106" t="e">
        <f>(#REF!/F158)*100</f>
        <v>#REF!</v>
      </c>
      <c r="I158" s="11">
        <v>271959</v>
      </c>
      <c r="J158" s="280">
        <v>188371.38</v>
      </c>
      <c r="K158" s="225">
        <f>(J158/I158)*100</f>
        <v>69.26462444706739</v>
      </c>
      <c r="L158" s="11">
        <v>260529.39</v>
      </c>
      <c r="M158" s="280">
        <v>297328</v>
      </c>
      <c r="N158" s="11">
        <v>297328</v>
      </c>
      <c r="O158" s="225">
        <f>(N158/L158)*100</f>
        <v>114.12455232018162</v>
      </c>
    </row>
    <row r="159" spans="1:15" ht="15">
      <c r="A159" s="34"/>
      <c r="B159" s="58"/>
      <c r="C159" s="59"/>
      <c r="D159" s="13"/>
      <c r="E159" s="60"/>
      <c r="F159" s="13"/>
      <c r="G159" s="13"/>
      <c r="H159" s="13"/>
      <c r="I159" s="13"/>
      <c r="J159" s="279"/>
      <c r="K159" s="227"/>
      <c r="L159" s="13"/>
      <c r="M159" s="279"/>
      <c r="N159" s="13"/>
      <c r="O159" s="227"/>
    </row>
    <row r="160" spans="1:15" ht="15">
      <c r="A160" s="34"/>
      <c r="B160" s="53" t="s">
        <v>151</v>
      </c>
      <c r="C160" s="51">
        <v>2500</v>
      </c>
      <c r="D160" s="11">
        <v>0</v>
      </c>
      <c r="E160" s="52">
        <f>(D160/C160)*100</f>
        <v>0</v>
      </c>
      <c r="F160" s="11">
        <v>0</v>
      </c>
      <c r="G160" s="11">
        <v>2500</v>
      </c>
      <c r="H160" s="106">
        <v>0</v>
      </c>
      <c r="I160" s="11">
        <v>700</v>
      </c>
      <c r="J160" s="280">
        <v>700</v>
      </c>
      <c r="K160" s="225">
        <f>(J160/I160)*100</f>
        <v>100</v>
      </c>
      <c r="L160" s="11">
        <v>700</v>
      </c>
      <c r="M160" s="280">
        <v>3000</v>
      </c>
      <c r="N160" s="11">
        <v>3000</v>
      </c>
      <c r="O160" s="225">
        <f>(N160/L160)*100</f>
        <v>428.57142857142856</v>
      </c>
    </row>
    <row r="161" spans="1:15" ht="15">
      <c r="A161" s="34"/>
      <c r="B161" s="58"/>
      <c r="C161" s="59"/>
      <c r="D161" s="13"/>
      <c r="E161" s="60"/>
      <c r="F161" s="13"/>
      <c r="G161" s="13"/>
      <c r="H161" s="13"/>
      <c r="I161" s="18"/>
      <c r="J161" s="279"/>
      <c r="K161" s="227"/>
      <c r="L161" s="13"/>
      <c r="M161" s="279"/>
      <c r="N161" s="13"/>
      <c r="O161" s="227"/>
    </row>
    <row r="162" spans="1:15" ht="15">
      <c r="A162" s="34"/>
      <c r="B162" s="71" t="s">
        <v>3</v>
      </c>
      <c r="C162" s="51">
        <v>15000</v>
      </c>
      <c r="D162" s="11">
        <v>10313.06</v>
      </c>
      <c r="E162" s="52">
        <f>(D162/C162)*100</f>
        <v>68.75373333333333</v>
      </c>
      <c r="F162" s="11">
        <v>14996.38</v>
      </c>
      <c r="G162" s="11">
        <v>24000</v>
      </c>
      <c r="H162" s="106" t="e">
        <f>(#REF!/F162)*100</f>
        <v>#REF!</v>
      </c>
      <c r="I162" s="11">
        <v>14941</v>
      </c>
      <c r="J162" s="280">
        <v>9384.38</v>
      </c>
      <c r="K162" s="225">
        <f>(J162/I162)*100</f>
        <v>62.809584365169655</v>
      </c>
      <c r="L162" s="11">
        <v>14940.3</v>
      </c>
      <c r="M162" s="280">
        <v>24300</v>
      </c>
      <c r="N162" s="11">
        <v>15000</v>
      </c>
      <c r="O162" s="225">
        <f>(N162/L162)*100</f>
        <v>100.3995903696713</v>
      </c>
    </row>
    <row r="163" spans="1:15" ht="26.25" customHeight="1">
      <c r="A163" s="34"/>
      <c r="B163" s="89" t="s">
        <v>499</v>
      </c>
      <c r="C163" s="54"/>
      <c r="D163" s="17"/>
      <c r="E163" s="154"/>
      <c r="F163" s="17"/>
      <c r="G163" s="17"/>
      <c r="H163" s="17"/>
      <c r="I163" s="17"/>
      <c r="J163" s="278"/>
      <c r="K163" s="256"/>
      <c r="L163" s="17"/>
      <c r="M163" s="278">
        <v>0</v>
      </c>
      <c r="N163" s="17">
        <v>2000</v>
      </c>
      <c r="O163" s="256">
        <v>0</v>
      </c>
    </row>
    <row r="164" spans="1:15" ht="42" customHeight="1">
      <c r="A164" s="34"/>
      <c r="B164" s="89" t="s">
        <v>250</v>
      </c>
      <c r="C164" s="54">
        <v>0</v>
      </c>
      <c r="D164" s="17">
        <v>0</v>
      </c>
      <c r="E164" s="110">
        <v>0</v>
      </c>
      <c r="F164" s="17">
        <v>0</v>
      </c>
      <c r="G164" s="17">
        <v>25000</v>
      </c>
      <c r="H164" s="202">
        <v>0</v>
      </c>
      <c r="I164" s="17">
        <v>25000</v>
      </c>
      <c r="J164" s="278">
        <v>25000</v>
      </c>
      <c r="K164" s="242">
        <f>(J164/I164)*100</f>
        <v>100</v>
      </c>
      <c r="L164" s="17">
        <v>25000</v>
      </c>
      <c r="M164" s="278">
        <v>0</v>
      </c>
      <c r="N164" s="17">
        <v>0</v>
      </c>
      <c r="O164" s="242">
        <f>(N164/L164)*100</f>
        <v>0</v>
      </c>
    </row>
    <row r="165" spans="1:15" ht="12.75" customHeight="1">
      <c r="A165" s="34"/>
      <c r="B165" s="34"/>
      <c r="C165" s="73"/>
      <c r="D165" s="14"/>
      <c r="E165" s="43"/>
      <c r="F165" s="14"/>
      <c r="G165" s="14"/>
      <c r="H165" s="14"/>
      <c r="I165" s="16"/>
      <c r="J165" s="238"/>
      <c r="K165" s="227"/>
      <c r="L165" s="16"/>
      <c r="M165" s="238"/>
      <c r="N165" s="16"/>
      <c r="O165" s="227"/>
    </row>
    <row r="166" spans="1:15" ht="15.75">
      <c r="A166" s="66">
        <v>75023</v>
      </c>
      <c r="B166" s="67" t="s">
        <v>70</v>
      </c>
      <c r="C166" s="46">
        <f>SUM(C168:C186)</f>
        <v>7183181</v>
      </c>
      <c r="D166" s="9">
        <f>SUM(D168:D186)</f>
        <v>4299707.310000001</v>
      </c>
      <c r="E166" s="47">
        <f>(D166/C166)*100</f>
        <v>59.8579836704658</v>
      </c>
      <c r="F166" s="9">
        <f>SUM(F168:F186)</f>
        <v>6734724</v>
      </c>
      <c r="G166" s="9">
        <f>SUM(G168:G186)</f>
        <v>8688674</v>
      </c>
      <c r="H166" s="9" t="e">
        <f>(#REF!/F166)*100</f>
        <v>#REF!</v>
      </c>
      <c r="I166" s="9">
        <f>SUM(I168:I186)</f>
        <v>7989014</v>
      </c>
      <c r="J166" s="283">
        <f>SUM(J168:J186)</f>
        <v>4975655.659999999</v>
      </c>
      <c r="K166" s="224">
        <f>(J166/I166)*100</f>
        <v>62.28122344008909</v>
      </c>
      <c r="L166" s="9">
        <f>SUM(L168:L186)</f>
        <v>7943412</v>
      </c>
      <c r="M166" s="283">
        <f>SUM(M168:M186)</f>
        <v>12033126.18</v>
      </c>
      <c r="N166" s="9">
        <f>SUM(N168:N186)</f>
        <v>9241807</v>
      </c>
      <c r="O166" s="224">
        <f>(N166/L166)*100</f>
        <v>116.34555780312037</v>
      </c>
    </row>
    <row r="167" spans="1:15" ht="15">
      <c r="A167" s="34"/>
      <c r="B167" s="34"/>
      <c r="C167" s="59"/>
      <c r="D167" s="13"/>
      <c r="E167" s="43"/>
      <c r="F167" s="111"/>
      <c r="G167" s="111"/>
      <c r="H167" s="13"/>
      <c r="I167" s="18"/>
      <c r="J167" s="279"/>
      <c r="K167" s="8"/>
      <c r="L167" s="13"/>
      <c r="M167" s="237"/>
      <c r="N167" s="13"/>
      <c r="O167" s="8"/>
    </row>
    <row r="168" spans="1:15" s="112" customFormat="1" ht="29.25" customHeight="1">
      <c r="A168" s="72"/>
      <c r="B168" s="71" t="s">
        <v>152</v>
      </c>
      <c r="C168" s="51">
        <v>4714988</v>
      </c>
      <c r="D168" s="11">
        <v>3089092.14</v>
      </c>
      <c r="E168" s="52">
        <f>(D168/C168)*100</f>
        <v>65.51643694533263</v>
      </c>
      <c r="F168" s="11">
        <v>4714988</v>
      </c>
      <c r="G168" s="11">
        <f>5503140+2000</f>
        <v>5505140</v>
      </c>
      <c r="H168" s="106" t="e">
        <f>(#REF!/F168)*100</f>
        <v>#REF!</v>
      </c>
      <c r="I168" s="11">
        <f>5503140+2000</f>
        <v>5505140</v>
      </c>
      <c r="J168" s="280">
        <v>3739681.78</v>
      </c>
      <c r="K168" s="255">
        <f>(J168/I168)*100</f>
        <v>67.93072982703437</v>
      </c>
      <c r="L168" s="11">
        <v>5505140</v>
      </c>
      <c r="M168" s="280">
        <v>6541317</v>
      </c>
      <c r="N168" s="11">
        <v>6541317</v>
      </c>
      <c r="O168" s="255">
        <f>(N168/L168)*100</f>
        <v>118.8219918112891</v>
      </c>
    </row>
    <row r="169" spans="1:15" s="112" customFormat="1" ht="15">
      <c r="A169" s="72"/>
      <c r="B169" s="74"/>
      <c r="C169" s="59"/>
      <c r="D169" s="13"/>
      <c r="E169" s="60"/>
      <c r="F169" s="13"/>
      <c r="G169" s="13"/>
      <c r="H169" s="13"/>
      <c r="I169" s="18"/>
      <c r="J169" s="279"/>
      <c r="K169" s="8"/>
      <c r="L169" s="18"/>
      <c r="M169" s="237"/>
      <c r="N169" s="18"/>
      <c r="O169" s="8"/>
    </row>
    <row r="170" spans="1:15" s="112" customFormat="1" ht="30">
      <c r="A170" s="113"/>
      <c r="B170" s="71" t="s">
        <v>156</v>
      </c>
      <c r="C170" s="51">
        <v>94401</v>
      </c>
      <c r="D170" s="11">
        <v>68765.14</v>
      </c>
      <c r="E170" s="52">
        <f>(D170/C170)*100</f>
        <v>72.84365631720003</v>
      </c>
      <c r="F170" s="11">
        <v>94401</v>
      </c>
      <c r="G170" s="11">
        <v>101712</v>
      </c>
      <c r="H170" s="11" t="e">
        <f>(#REF!/F170)*100</f>
        <v>#REF!</v>
      </c>
      <c r="I170" s="11">
        <v>122017</v>
      </c>
      <c r="J170" s="280">
        <v>79376.82</v>
      </c>
      <c r="K170" s="255">
        <f>(J170/I170)*100</f>
        <v>65.05390232508586</v>
      </c>
      <c r="L170" s="11">
        <v>122017</v>
      </c>
      <c r="M170" s="280">
        <v>137290</v>
      </c>
      <c r="N170" s="11">
        <v>137290</v>
      </c>
      <c r="O170" s="255">
        <f>(N170/L170)*100</f>
        <v>112.5171082717982</v>
      </c>
    </row>
    <row r="171" spans="1:15" s="112" customFormat="1" ht="15">
      <c r="A171" s="72"/>
      <c r="B171" s="74"/>
      <c r="C171" s="59"/>
      <c r="D171" s="13"/>
      <c r="E171" s="60"/>
      <c r="F171" s="13"/>
      <c r="G171" s="13"/>
      <c r="H171" s="13"/>
      <c r="I171" s="18"/>
      <c r="J171" s="279"/>
      <c r="K171" s="8"/>
      <c r="L171" s="13"/>
      <c r="M171" s="237"/>
      <c r="N171" s="13"/>
      <c r="O171" s="8"/>
    </row>
    <row r="172" spans="1:15" ht="15">
      <c r="A172" s="34"/>
      <c r="B172" s="114" t="s">
        <v>161</v>
      </c>
      <c r="C172" s="51">
        <v>17200</v>
      </c>
      <c r="D172" s="11">
        <v>8916.24</v>
      </c>
      <c r="E172" s="52">
        <f>(D172/C172)*100</f>
        <v>51.83860465116279</v>
      </c>
      <c r="F172" s="11">
        <v>17200</v>
      </c>
      <c r="G172" s="11">
        <v>30350</v>
      </c>
      <c r="H172" s="106" t="e">
        <f>(#REF!/F172)*100</f>
        <v>#REF!</v>
      </c>
      <c r="I172" s="11">
        <v>30350</v>
      </c>
      <c r="J172" s="280">
        <v>17505.12</v>
      </c>
      <c r="K172" s="255">
        <f>(J172/I172)*100</f>
        <v>57.677495881383855</v>
      </c>
      <c r="L172" s="11">
        <v>30350</v>
      </c>
      <c r="M172" s="280">
        <v>28200</v>
      </c>
      <c r="N172" s="11">
        <v>28200</v>
      </c>
      <c r="O172" s="255">
        <f>(N172/L172)*100</f>
        <v>92.9159802306425</v>
      </c>
    </row>
    <row r="173" spans="1:15" ht="15">
      <c r="A173" s="34"/>
      <c r="B173" s="115"/>
      <c r="C173" s="59"/>
      <c r="D173" s="13"/>
      <c r="E173" s="60"/>
      <c r="F173" s="13"/>
      <c r="G173" s="13"/>
      <c r="H173" s="13"/>
      <c r="I173" s="13"/>
      <c r="J173" s="237"/>
      <c r="K173" s="254"/>
      <c r="L173" s="18"/>
      <c r="M173" s="237"/>
      <c r="N173" s="18"/>
      <c r="O173" s="254"/>
    </row>
    <row r="174" spans="1:15" ht="15">
      <c r="A174" s="34"/>
      <c r="B174" s="71" t="s">
        <v>71</v>
      </c>
      <c r="C174" s="51">
        <v>1906592</v>
      </c>
      <c r="D174" s="11">
        <v>1093600.99</v>
      </c>
      <c r="E174" s="52">
        <f>(D174/C174)*100</f>
        <v>57.358941504002956</v>
      </c>
      <c r="F174" s="11">
        <v>1458135</v>
      </c>
      <c r="G174" s="11">
        <v>1686472</v>
      </c>
      <c r="H174" s="106" t="e">
        <f>(#REF!/F174)*100</f>
        <v>#REF!</v>
      </c>
      <c r="I174" s="11">
        <v>1686507</v>
      </c>
      <c r="J174" s="280">
        <v>1087168.55</v>
      </c>
      <c r="K174" s="255">
        <f>(J174/I174)*100</f>
        <v>64.4627357016603</v>
      </c>
      <c r="L174" s="11">
        <v>1686507</v>
      </c>
      <c r="M174" s="280">
        <v>2060319.18</v>
      </c>
      <c r="N174" s="11">
        <v>1800000</v>
      </c>
      <c r="O174" s="255">
        <f>(N174/L174)*100</f>
        <v>106.72947103095332</v>
      </c>
    </row>
    <row r="175" spans="1:15" ht="15">
      <c r="A175" s="34"/>
      <c r="B175" s="74"/>
      <c r="C175" s="59"/>
      <c r="D175" s="13"/>
      <c r="E175" s="60"/>
      <c r="F175" s="13"/>
      <c r="G175" s="13"/>
      <c r="H175" s="13"/>
      <c r="I175" s="13"/>
      <c r="J175" s="237"/>
      <c r="K175" s="8"/>
      <c r="L175" s="13"/>
      <c r="M175" s="237"/>
      <c r="N175" s="13"/>
      <c r="O175" s="8"/>
    </row>
    <row r="176" spans="1:15" ht="15.75" customHeight="1">
      <c r="A176" s="34"/>
      <c r="B176" s="71" t="s">
        <v>251</v>
      </c>
      <c r="C176" s="51">
        <v>225000</v>
      </c>
      <c r="D176" s="11">
        <v>19666.4</v>
      </c>
      <c r="E176" s="52">
        <f>(D176/C176)*100</f>
        <v>8.740622222222223</v>
      </c>
      <c r="F176" s="11">
        <v>225000</v>
      </c>
      <c r="G176" s="11">
        <v>225000</v>
      </c>
      <c r="H176" s="106" t="e">
        <f>(#REF!/F176)*100</f>
        <v>#REF!</v>
      </c>
      <c r="I176" s="11">
        <v>225000</v>
      </c>
      <c r="J176" s="280">
        <v>19398</v>
      </c>
      <c r="K176" s="255">
        <f>(J176/I176)*100</f>
        <v>8.621333333333334</v>
      </c>
      <c r="L176" s="11">
        <v>179398</v>
      </c>
      <c r="M176" s="280">
        <v>50000</v>
      </c>
      <c r="N176" s="11">
        <v>50000</v>
      </c>
      <c r="O176" s="255">
        <f>(N176/L176)*100</f>
        <v>27.870990757979463</v>
      </c>
    </row>
    <row r="177" spans="1:15" ht="15.75" customHeight="1">
      <c r="A177" s="34"/>
      <c r="B177" s="72"/>
      <c r="C177" s="73"/>
      <c r="D177" s="14"/>
      <c r="E177" s="81"/>
      <c r="F177" s="14"/>
      <c r="G177" s="14"/>
      <c r="H177" s="130"/>
      <c r="I177" s="14"/>
      <c r="J177" s="212"/>
      <c r="K177" s="8"/>
      <c r="L177" s="14"/>
      <c r="M177" s="212"/>
      <c r="N177" s="14"/>
      <c r="O177" s="8"/>
    </row>
    <row r="178" spans="1:15" ht="15.75" customHeight="1">
      <c r="A178" s="34"/>
      <c r="B178" s="71" t="s">
        <v>445</v>
      </c>
      <c r="C178" s="51">
        <v>225000</v>
      </c>
      <c r="D178" s="11">
        <v>19666.4</v>
      </c>
      <c r="E178" s="52">
        <f>(D178/C178)*100</f>
        <v>8.740622222222223</v>
      </c>
      <c r="F178" s="11">
        <v>225000</v>
      </c>
      <c r="G178" s="11">
        <v>225000</v>
      </c>
      <c r="H178" s="106" t="e">
        <f>(#REF!/F178)*100</f>
        <v>#REF!</v>
      </c>
      <c r="I178" s="11"/>
      <c r="J178" s="280"/>
      <c r="K178" s="255"/>
      <c r="L178" s="11"/>
      <c r="M178" s="280">
        <v>110000</v>
      </c>
      <c r="N178" s="11">
        <v>110000</v>
      </c>
      <c r="O178" s="255">
        <v>0</v>
      </c>
    </row>
    <row r="179" spans="1:15" ht="15">
      <c r="A179" s="34"/>
      <c r="B179" s="72"/>
      <c r="C179" s="73"/>
      <c r="D179" s="14"/>
      <c r="E179" s="81"/>
      <c r="F179" s="14"/>
      <c r="G179" s="14"/>
      <c r="H179" s="130"/>
      <c r="I179" s="16"/>
      <c r="J179" s="238"/>
      <c r="K179" s="8"/>
      <c r="L179" s="14"/>
      <c r="M179" s="238"/>
      <c r="N179" s="14"/>
      <c r="O179" s="8"/>
    </row>
    <row r="180" spans="1:15" ht="15">
      <c r="A180" s="34"/>
      <c r="B180" s="72" t="s">
        <v>438</v>
      </c>
      <c r="C180" s="73">
        <v>0</v>
      </c>
      <c r="D180" s="14">
        <v>0</v>
      </c>
      <c r="E180" s="81">
        <v>0</v>
      </c>
      <c r="F180" s="14">
        <v>0</v>
      </c>
      <c r="G180" s="14">
        <v>57500</v>
      </c>
      <c r="H180" s="106">
        <v>0</v>
      </c>
      <c r="I180" s="14">
        <v>20000</v>
      </c>
      <c r="J180" s="212">
        <v>6173.39</v>
      </c>
      <c r="K180" s="255">
        <f>(J180/I180)*100</f>
        <v>30.866950000000003</v>
      </c>
      <c r="L180" s="14">
        <v>20000</v>
      </c>
      <c r="M180" s="212">
        <v>106000</v>
      </c>
      <c r="N180" s="14">
        <v>25000</v>
      </c>
      <c r="O180" s="255">
        <v>0</v>
      </c>
    </row>
    <row r="181" spans="1:15" ht="15">
      <c r="A181" s="34"/>
      <c r="B181" s="74"/>
      <c r="C181" s="59"/>
      <c r="D181" s="13"/>
      <c r="E181" s="97"/>
      <c r="F181" s="13"/>
      <c r="G181" s="13"/>
      <c r="H181" s="200"/>
      <c r="I181" s="18"/>
      <c r="J181" s="237"/>
      <c r="K181" s="227"/>
      <c r="L181" s="18"/>
      <c r="M181" s="237"/>
      <c r="N181" s="18"/>
      <c r="O181" s="227"/>
    </row>
    <row r="182" spans="1:16" ht="30">
      <c r="A182" s="34"/>
      <c r="B182" s="71" t="s">
        <v>474</v>
      </c>
      <c r="C182" s="51">
        <v>0</v>
      </c>
      <c r="D182" s="11">
        <v>0</v>
      </c>
      <c r="E182" s="52">
        <v>0</v>
      </c>
      <c r="F182" s="11">
        <v>0</v>
      </c>
      <c r="G182" s="11">
        <v>57500</v>
      </c>
      <c r="H182" s="106">
        <v>0</v>
      </c>
      <c r="I182" s="11"/>
      <c r="J182" s="280"/>
      <c r="K182" s="255"/>
      <c r="L182" s="11"/>
      <c r="M182" s="280">
        <v>50000</v>
      </c>
      <c r="N182" s="11">
        <v>50000</v>
      </c>
      <c r="O182" s="255">
        <v>0</v>
      </c>
      <c r="P182" s="165"/>
    </row>
    <row r="183" spans="1:15" ht="15">
      <c r="A183" s="34"/>
      <c r="B183" s="72"/>
      <c r="C183" s="73"/>
      <c r="D183" s="14"/>
      <c r="E183" s="81"/>
      <c r="F183" s="14"/>
      <c r="G183" s="14"/>
      <c r="H183" s="130"/>
      <c r="I183" s="16"/>
      <c r="J183" s="238"/>
      <c r="K183" s="227"/>
      <c r="L183" s="16"/>
      <c r="M183" s="212"/>
      <c r="N183" s="16"/>
      <c r="O183" s="227"/>
    </row>
    <row r="184" spans="1:15" ht="33" customHeight="1">
      <c r="A184" s="34"/>
      <c r="B184" s="71" t="s">
        <v>500</v>
      </c>
      <c r="C184" s="51">
        <v>0</v>
      </c>
      <c r="D184" s="11">
        <v>0</v>
      </c>
      <c r="E184" s="52">
        <v>0</v>
      </c>
      <c r="F184" s="11">
        <v>0</v>
      </c>
      <c r="G184" s="11">
        <v>400000</v>
      </c>
      <c r="H184" s="106">
        <v>0</v>
      </c>
      <c r="I184" s="11"/>
      <c r="J184" s="280"/>
      <c r="K184" s="225"/>
      <c r="L184" s="11"/>
      <c r="M184" s="280">
        <v>1850000</v>
      </c>
      <c r="N184" s="11">
        <v>0</v>
      </c>
      <c r="O184" s="225">
        <v>0</v>
      </c>
    </row>
    <row r="185" spans="1:15" ht="15">
      <c r="A185" s="34"/>
      <c r="B185" s="72"/>
      <c r="C185" s="73"/>
      <c r="D185" s="14"/>
      <c r="E185" s="81"/>
      <c r="F185" s="14"/>
      <c r="G185" s="14"/>
      <c r="H185" s="130"/>
      <c r="I185" s="16"/>
      <c r="J185" s="238"/>
      <c r="K185" s="227"/>
      <c r="L185" s="16"/>
      <c r="M185" s="238"/>
      <c r="N185" s="16"/>
      <c r="O185" s="227"/>
    </row>
    <row r="186" spans="1:15" ht="45">
      <c r="A186" s="34"/>
      <c r="B186" s="71" t="s">
        <v>330</v>
      </c>
      <c r="C186" s="51">
        <v>0</v>
      </c>
      <c r="D186" s="11">
        <v>0</v>
      </c>
      <c r="E186" s="52">
        <v>0</v>
      </c>
      <c r="F186" s="11">
        <v>0</v>
      </c>
      <c r="G186" s="11">
        <v>400000</v>
      </c>
      <c r="H186" s="106">
        <v>0</v>
      </c>
      <c r="I186" s="11">
        <v>400000</v>
      </c>
      <c r="J186" s="280">
        <v>26352</v>
      </c>
      <c r="K186" s="225">
        <f>(J186/I186)*100</f>
        <v>6.587999999999999</v>
      </c>
      <c r="L186" s="11">
        <v>400000</v>
      </c>
      <c r="M186" s="280">
        <v>1100000</v>
      </c>
      <c r="N186" s="11">
        <v>500000</v>
      </c>
      <c r="O186" s="225">
        <f>(N186/L186)*100</f>
        <v>125</v>
      </c>
    </row>
    <row r="187" spans="1:15" ht="15.75" customHeight="1">
      <c r="A187" s="34"/>
      <c r="B187" s="74"/>
      <c r="C187" s="59"/>
      <c r="D187" s="13"/>
      <c r="E187" s="60"/>
      <c r="F187" s="13"/>
      <c r="G187" s="13"/>
      <c r="H187" s="13"/>
      <c r="I187" s="18"/>
      <c r="J187" s="237"/>
      <c r="K187" s="227"/>
      <c r="L187" s="18"/>
      <c r="M187" s="237"/>
      <c r="N187" s="18"/>
      <c r="O187" s="227"/>
    </row>
    <row r="188" spans="1:15" ht="15.75">
      <c r="A188" s="66">
        <v>75075</v>
      </c>
      <c r="B188" s="104" t="s">
        <v>169</v>
      </c>
      <c r="C188" s="100">
        <f>SUM(C190,C195)</f>
        <v>718162</v>
      </c>
      <c r="D188" s="101">
        <f>SUM(D190,D195)</f>
        <v>317553.49</v>
      </c>
      <c r="E188" s="47">
        <f>(D188/C188)*100</f>
        <v>44.21752891408902</v>
      </c>
      <c r="F188" s="101">
        <f>SUM(F190,F195)</f>
        <v>559423</v>
      </c>
      <c r="G188" s="101">
        <f>SUM(G190,G195)</f>
        <v>1026900</v>
      </c>
      <c r="H188" s="9" t="e">
        <f>(#REF!/F188)*100</f>
        <v>#REF!</v>
      </c>
      <c r="I188" s="9">
        <f>SUM(I190,I195)</f>
        <v>1026900</v>
      </c>
      <c r="J188" s="282">
        <f>SUM(J190,J195)</f>
        <v>357566.14999999997</v>
      </c>
      <c r="K188" s="252">
        <f>(J188/I188)*100</f>
        <v>34.81995812639984</v>
      </c>
      <c r="L188" s="9">
        <f>SUM(L190,L195)</f>
        <v>1001000</v>
      </c>
      <c r="M188" s="282">
        <f>SUM(M190,M195)</f>
        <v>1461150</v>
      </c>
      <c r="N188" s="9">
        <f>SUM(N190,N195)</f>
        <v>1070000</v>
      </c>
      <c r="O188" s="252">
        <f>(N188/L188)*100</f>
        <v>106.89310689310689</v>
      </c>
    </row>
    <row r="189" spans="1:15" ht="15.75">
      <c r="A189" s="102"/>
      <c r="B189" s="116"/>
      <c r="C189" s="73"/>
      <c r="D189" s="14"/>
      <c r="E189" s="43"/>
      <c r="F189" s="14"/>
      <c r="G189" s="14"/>
      <c r="H189" s="13"/>
      <c r="I189" s="16"/>
      <c r="J189" s="289"/>
      <c r="K189" s="227"/>
      <c r="L189" s="14"/>
      <c r="M189" s="289"/>
      <c r="N189" s="14"/>
      <c r="O189" s="227"/>
    </row>
    <row r="190" spans="1:15" ht="15">
      <c r="A190" s="34"/>
      <c r="B190" s="34" t="s">
        <v>1</v>
      </c>
      <c r="C190" s="73">
        <v>594839</v>
      </c>
      <c r="D190" s="14">
        <v>279230.49</v>
      </c>
      <c r="E190" s="81">
        <f>(D190/C190)*100</f>
        <v>46.942196123656984</v>
      </c>
      <c r="F190" s="14">
        <v>506100</v>
      </c>
      <c r="G190" s="14">
        <v>896900</v>
      </c>
      <c r="H190" s="130" t="e">
        <f>(#REF!/F190)*100</f>
        <v>#REF!</v>
      </c>
      <c r="I190" s="14">
        <v>931000</v>
      </c>
      <c r="J190" s="289">
        <v>340566.55</v>
      </c>
      <c r="K190" s="227">
        <f>(J190/I190)*100</f>
        <v>36.580725026852846</v>
      </c>
      <c r="L190" s="14">
        <v>931000</v>
      </c>
      <c r="M190" s="289">
        <v>1321150</v>
      </c>
      <c r="N190" s="14">
        <v>1000000</v>
      </c>
      <c r="O190" s="227">
        <f>(N190/L190)*100</f>
        <v>107.41138560687433</v>
      </c>
    </row>
    <row r="191" spans="1:15" ht="15">
      <c r="A191" s="34"/>
      <c r="B191" s="34" t="s">
        <v>200</v>
      </c>
      <c r="C191" s="73"/>
      <c r="D191" s="14"/>
      <c r="E191" s="81"/>
      <c r="F191" s="16"/>
      <c r="G191" s="14"/>
      <c r="H191" s="14"/>
      <c r="I191" s="16"/>
      <c r="J191" s="264"/>
      <c r="K191" s="227"/>
      <c r="L191" s="14"/>
      <c r="M191" s="289"/>
      <c r="N191" s="14"/>
      <c r="O191" s="227"/>
    </row>
    <row r="192" spans="1:15" ht="21.75" customHeight="1">
      <c r="A192" s="34"/>
      <c r="B192" s="34" t="s">
        <v>120</v>
      </c>
      <c r="C192" s="73">
        <v>17000</v>
      </c>
      <c r="D192" s="14">
        <v>13812</v>
      </c>
      <c r="E192" s="81">
        <f>(D192/C192)*100</f>
        <v>81.24705882352941</v>
      </c>
      <c r="F192" s="14">
        <v>21400</v>
      </c>
      <c r="G192" s="14">
        <v>10400</v>
      </c>
      <c r="H192" s="130" t="e">
        <f>(#REF!/F192)*100</f>
        <v>#REF!</v>
      </c>
      <c r="I192" s="14">
        <v>10400</v>
      </c>
      <c r="J192" s="289">
        <v>0</v>
      </c>
      <c r="K192" s="227">
        <f>(J192/I192)*100</f>
        <v>0</v>
      </c>
      <c r="L192" s="14">
        <v>10400</v>
      </c>
      <c r="M192" s="289">
        <v>10650</v>
      </c>
      <c r="N192" s="14">
        <v>10650</v>
      </c>
      <c r="O192" s="227">
        <f>(N192/L192)*100</f>
        <v>102.40384615384615</v>
      </c>
    </row>
    <row r="193" spans="1:15" ht="24" customHeight="1">
      <c r="A193" s="34"/>
      <c r="B193" s="71" t="s">
        <v>196</v>
      </c>
      <c r="C193" s="51">
        <v>190000</v>
      </c>
      <c r="D193" s="11">
        <v>128000</v>
      </c>
      <c r="E193" s="52">
        <f>(D193/C193)*100</f>
        <v>67.36842105263158</v>
      </c>
      <c r="F193" s="11">
        <v>190000</v>
      </c>
      <c r="G193" s="11">
        <v>200000</v>
      </c>
      <c r="H193" s="106" t="e">
        <f>(#REF!/F193)*100</f>
        <v>#REF!</v>
      </c>
      <c r="I193" s="11">
        <v>250000</v>
      </c>
      <c r="J193" s="290">
        <v>50000</v>
      </c>
      <c r="K193" s="225">
        <f>(J193/I193)*100</f>
        <v>20</v>
      </c>
      <c r="L193" s="11">
        <v>250000</v>
      </c>
      <c r="M193" s="290">
        <v>300000</v>
      </c>
      <c r="N193" s="11">
        <v>270000</v>
      </c>
      <c r="O193" s="225">
        <f>(N193/L193)*100</f>
        <v>108</v>
      </c>
    </row>
    <row r="194" spans="1:15" ht="15">
      <c r="A194" s="34"/>
      <c r="B194" s="74"/>
      <c r="C194" s="59"/>
      <c r="D194" s="18"/>
      <c r="E194" s="60"/>
      <c r="F194" s="18"/>
      <c r="G194" s="18"/>
      <c r="H194" s="18"/>
      <c r="I194" s="18"/>
      <c r="J194" s="265"/>
      <c r="K194" s="227"/>
      <c r="L194" s="13"/>
      <c r="M194" s="295"/>
      <c r="N194" s="13"/>
      <c r="O194" s="227"/>
    </row>
    <row r="195" spans="1:15" ht="33.75" customHeight="1">
      <c r="A195" s="34"/>
      <c r="B195" s="71" t="s">
        <v>126</v>
      </c>
      <c r="C195" s="51">
        <v>123323</v>
      </c>
      <c r="D195" s="11">
        <v>38323</v>
      </c>
      <c r="E195" s="52">
        <f>(D195/C195)*100</f>
        <v>31.075306309447548</v>
      </c>
      <c r="F195" s="11">
        <v>53323</v>
      </c>
      <c r="G195" s="11">
        <v>130000</v>
      </c>
      <c r="H195" s="106" t="e">
        <f>(#REF!/F195)*100</f>
        <v>#REF!</v>
      </c>
      <c r="I195" s="11">
        <v>95900</v>
      </c>
      <c r="J195" s="290">
        <v>16999.6</v>
      </c>
      <c r="K195" s="225">
        <f>(J195/I195)*100</f>
        <v>17.72638164754953</v>
      </c>
      <c r="L195" s="11">
        <v>70000</v>
      </c>
      <c r="M195" s="290">
        <v>140000</v>
      </c>
      <c r="N195" s="11">
        <v>70000</v>
      </c>
      <c r="O195" s="225">
        <f>(N195/L195)*100</f>
        <v>100</v>
      </c>
    </row>
    <row r="196" spans="1:15" ht="12.75" customHeight="1">
      <c r="A196" s="34"/>
      <c r="B196" s="34"/>
      <c r="C196" s="73"/>
      <c r="D196" s="14"/>
      <c r="E196" s="43"/>
      <c r="F196" s="14"/>
      <c r="G196" s="14"/>
      <c r="H196" s="14"/>
      <c r="I196" s="16"/>
      <c r="J196" s="238"/>
      <c r="K196" s="227"/>
      <c r="L196" s="16"/>
      <c r="M196" s="238"/>
      <c r="N196" s="16"/>
      <c r="O196" s="227"/>
    </row>
    <row r="197" spans="1:15" ht="15.75">
      <c r="A197" s="66">
        <v>75095</v>
      </c>
      <c r="B197" s="67" t="s">
        <v>52</v>
      </c>
      <c r="C197" s="46">
        <f>SUM(C199:C201)</f>
        <v>11000</v>
      </c>
      <c r="D197" s="9">
        <f>SUM(D199:D201)</f>
        <v>8383.3</v>
      </c>
      <c r="E197" s="47">
        <f>(D197/C197)*100</f>
        <v>76.21181818181817</v>
      </c>
      <c r="F197" s="9">
        <f>SUM(F199:F201)</f>
        <v>8383.3</v>
      </c>
      <c r="G197" s="9">
        <f>SUM(G199:G201)</f>
        <v>11000</v>
      </c>
      <c r="H197" s="9" t="e">
        <f>(#REF!/F197)*100</f>
        <v>#REF!</v>
      </c>
      <c r="I197" s="9">
        <f>SUM(I199:I201)</f>
        <v>11000</v>
      </c>
      <c r="J197" s="283">
        <f>SUM(J199:J201)</f>
        <v>8525.439999999999</v>
      </c>
      <c r="K197" s="252">
        <f>(J197/I197)*100</f>
        <v>77.50399999999999</v>
      </c>
      <c r="L197" s="9">
        <f>SUM(L199:L201)</f>
        <v>10261</v>
      </c>
      <c r="M197" s="283">
        <f>SUM(M199:M201)</f>
        <v>11000</v>
      </c>
      <c r="N197" s="9">
        <f>SUM(N199:N201)</f>
        <v>11000</v>
      </c>
      <c r="O197" s="252">
        <f>(N197/L197)*100</f>
        <v>107.20202709287594</v>
      </c>
    </row>
    <row r="198" spans="1:15" ht="12.75" customHeight="1">
      <c r="A198" s="34"/>
      <c r="B198" s="58"/>
      <c r="C198" s="59"/>
      <c r="D198" s="13"/>
      <c r="E198" s="60"/>
      <c r="F198" s="13"/>
      <c r="G198" s="13"/>
      <c r="H198" s="13"/>
      <c r="I198" s="13"/>
      <c r="J198" s="279"/>
      <c r="K198" s="227"/>
      <c r="L198" s="13"/>
      <c r="M198" s="279"/>
      <c r="N198" s="13"/>
      <c r="O198" s="227"/>
    </row>
    <row r="199" spans="1:15" ht="15">
      <c r="A199" s="34"/>
      <c r="B199" s="91" t="s">
        <v>24</v>
      </c>
      <c r="C199" s="51">
        <v>1500</v>
      </c>
      <c r="D199" s="11">
        <v>761</v>
      </c>
      <c r="E199" s="52">
        <f>(D199/C199)*100</f>
        <v>50.73333333333333</v>
      </c>
      <c r="F199" s="11">
        <v>761</v>
      </c>
      <c r="G199" s="11">
        <v>1500</v>
      </c>
      <c r="H199" s="106" t="e">
        <f>(#REF!/F199)*100</f>
        <v>#REF!</v>
      </c>
      <c r="I199" s="11">
        <v>1500</v>
      </c>
      <c r="J199" s="280">
        <v>761</v>
      </c>
      <c r="K199" s="225">
        <f>(J199/I199)*100</f>
        <v>50.73333333333333</v>
      </c>
      <c r="L199" s="11">
        <v>761</v>
      </c>
      <c r="M199" s="280">
        <v>1500</v>
      </c>
      <c r="N199" s="11">
        <v>1500</v>
      </c>
      <c r="O199" s="225">
        <f>(N199/L199)*100</f>
        <v>197.1090670170828</v>
      </c>
    </row>
    <row r="200" spans="1:15" ht="12.75" customHeight="1">
      <c r="A200" s="34"/>
      <c r="B200" s="94"/>
      <c r="C200" s="59"/>
      <c r="D200" s="13"/>
      <c r="E200" s="60"/>
      <c r="F200" s="13"/>
      <c r="G200" s="13"/>
      <c r="H200" s="13"/>
      <c r="I200" s="13"/>
      <c r="J200" s="279"/>
      <c r="K200" s="227"/>
      <c r="L200" s="13"/>
      <c r="M200" s="279"/>
      <c r="N200" s="13"/>
      <c r="O200" s="227"/>
    </row>
    <row r="201" spans="1:15" ht="32.25" customHeight="1">
      <c r="A201" s="53"/>
      <c r="B201" s="71" t="s">
        <v>138</v>
      </c>
      <c r="C201" s="51">
        <v>9500</v>
      </c>
      <c r="D201" s="11">
        <v>7622.3</v>
      </c>
      <c r="E201" s="52">
        <f>(D201/C201)*100</f>
        <v>80.23473684210526</v>
      </c>
      <c r="F201" s="11">
        <v>7622.3</v>
      </c>
      <c r="G201" s="11">
        <v>9500</v>
      </c>
      <c r="H201" s="106" t="e">
        <f>(#REF!/F201)*100</f>
        <v>#REF!</v>
      </c>
      <c r="I201" s="11">
        <v>9500</v>
      </c>
      <c r="J201" s="280">
        <v>7764.44</v>
      </c>
      <c r="K201" s="225">
        <f>(J201/I201)*100</f>
        <v>81.73094736842104</v>
      </c>
      <c r="L201" s="11">
        <v>9500</v>
      </c>
      <c r="M201" s="280">
        <v>9500</v>
      </c>
      <c r="N201" s="11">
        <v>9500</v>
      </c>
      <c r="O201" s="225">
        <f>(N201/L201)*100</f>
        <v>100</v>
      </c>
    </row>
    <row r="202" spans="2:15" ht="12.75" customHeight="1" thickBot="1">
      <c r="B202" s="112"/>
      <c r="C202" s="117"/>
      <c r="D202" s="19"/>
      <c r="E202" s="118"/>
      <c r="F202" s="19"/>
      <c r="G202" s="19"/>
      <c r="H202" s="19"/>
      <c r="I202" s="216"/>
      <c r="J202" s="216"/>
      <c r="K202" s="251"/>
      <c r="L202" s="216"/>
      <c r="M202" s="216"/>
      <c r="N202" s="216"/>
      <c r="O202" s="251"/>
    </row>
    <row r="203" spans="1:15" ht="12.75" customHeight="1">
      <c r="A203" s="2"/>
      <c r="B203" s="27"/>
      <c r="C203" s="28"/>
      <c r="D203" s="28"/>
      <c r="E203" s="82"/>
      <c r="F203" s="28"/>
      <c r="G203" s="2"/>
      <c r="H203" s="2"/>
      <c r="I203" s="207"/>
      <c r="J203" s="233"/>
      <c r="K203" s="2"/>
      <c r="L203" s="207"/>
      <c r="M203" s="233"/>
      <c r="N203" s="207"/>
      <c r="O203" s="2"/>
    </row>
    <row r="204" spans="1:15" ht="12.75" customHeight="1">
      <c r="A204" s="29" t="s">
        <v>48</v>
      </c>
      <c r="B204" s="30" t="s">
        <v>0</v>
      </c>
      <c r="C204" s="3" t="s">
        <v>43</v>
      </c>
      <c r="D204" s="3" t="s">
        <v>13</v>
      </c>
      <c r="E204" s="3" t="s">
        <v>47</v>
      </c>
      <c r="F204" s="3" t="s">
        <v>201</v>
      </c>
      <c r="G204" s="3" t="s">
        <v>203</v>
      </c>
      <c r="H204" s="3" t="s">
        <v>47</v>
      </c>
      <c r="I204" s="3" t="s">
        <v>43</v>
      </c>
      <c r="J204" s="234" t="s">
        <v>13</v>
      </c>
      <c r="K204" s="3" t="s">
        <v>47</v>
      </c>
      <c r="L204" s="3" t="s">
        <v>321</v>
      </c>
      <c r="M204" s="234" t="s">
        <v>323</v>
      </c>
      <c r="N204" s="3" t="s">
        <v>325</v>
      </c>
      <c r="O204" s="3" t="s">
        <v>47</v>
      </c>
    </row>
    <row r="205" spans="1:15" ht="15.75" customHeight="1">
      <c r="A205" s="29" t="s">
        <v>50</v>
      </c>
      <c r="B205" s="31"/>
      <c r="C205" s="3" t="s">
        <v>195</v>
      </c>
      <c r="D205" s="3" t="s">
        <v>195</v>
      </c>
      <c r="E205" s="3" t="s">
        <v>14</v>
      </c>
      <c r="F205" s="3" t="s">
        <v>202</v>
      </c>
      <c r="G205" s="3" t="s">
        <v>204</v>
      </c>
      <c r="H205" s="199" t="s">
        <v>14</v>
      </c>
      <c r="I205" s="3" t="s">
        <v>320</v>
      </c>
      <c r="J205" s="234" t="s">
        <v>320</v>
      </c>
      <c r="K205" s="206" t="s">
        <v>14</v>
      </c>
      <c r="L205" s="3" t="s">
        <v>202</v>
      </c>
      <c r="M205" s="234" t="s">
        <v>204</v>
      </c>
      <c r="N205" s="3" t="s">
        <v>324</v>
      </c>
      <c r="O205" s="206" t="s">
        <v>14</v>
      </c>
    </row>
    <row r="206" spans="1:15" ht="16.5" customHeight="1" thickBot="1">
      <c r="A206" s="32"/>
      <c r="B206" s="33"/>
      <c r="C206" s="4"/>
      <c r="D206" s="4"/>
      <c r="E206" s="4"/>
      <c r="F206" s="4">
        <v>2007</v>
      </c>
      <c r="G206" s="4">
        <v>2008</v>
      </c>
      <c r="H206" s="4"/>
      <c r="I206" s="4"/>
      <c r="J206" s="235"/>
      <c r="K206" s="4"/>
      <c r="L206" s="4" t="s">
        <v>322</v>
      </c>
      <c r="M206" s="235" t="s">
        <v>324</v>
      </c>
      <c r="N206" s="4"/>
      <c r="O206" s="4"/>
    </row>
    <row r="207" spans="1:15" ht="12.75" customHeight="1">
      <c r="A207" s="58"/>
      <c r="B207" s="58"/>
      <c r="C207" s="59"/>
      <c r="D207" s="13"/>
      <c r="E207" s="60"/>
      <c r="F207" s="13"/>
      <c r="G207" s="13"/>
      <c r="H207" s="13"/>
      <c r="I207" s="18"/>
      <c r="J207" s="237"/>
      <c r="K207" s="227"/>
      <c r="L207" s="13"/>
      <c r="M207" s="237"/>
      <c r="N207" s="13"/>
      <c r="O207" s="227"/>
    </row>
    <row r="208" spans="1:15" ht="32.25" thickBot="1">
      <c r="A208" s="61">
        <v>751</v>
      </c>
      <c r="B208" s="119" t="s">
        <v>72</v>
      </c>
      <c r="C208" s="63" t="e">
        <f>SUM(C210,#REF!)</f>
        <v>#REF!</v>
      </c>
      <c r="D208" s="64" t="e">
        <f>SUM(D210,#REF!)</f>
        <v>#REF!</v>
      </c>
      <c r="E208" s="39" t="e">
        <f>(D208/C208)*100</f>
        <v>#REF!</v>
      </c>
      <c r="F208" s="64" t="e">
        <f>SUM(F210,#REF!)</f>
        <v>#REF!</v>
      </c>
      <c r="G208" s="64" t="e">
        <f>SUM(G210,#REF!)</f>
        <v>#REF!</v>
      </c>
      <c r="H208" s="7" t="e">
        <f>(#REF!/F208)*100</f>
        <v>#REF!</v>
      </c>
      <c r="I208" s="64">
        <f>SUM(I210)</f>
        <v>5711</v>
      </c>
      <c r="J208" s="286">
        <f>SUM(J210)</f>
        <v>4344</v>
      </c>
      <c r="K208" s="253">
        <f>(J208/I208)*100</f>
        <v>76.06373664857293</v>
      </c>
      <c r="L208" s="64">
        <f>SUM(L210)</f>
        <v>5711</v>
      </c>
      <c r="M208" s="286">
        <f>SUM(M210)</f>
        <v>6357</v>
      </c>
      <c r="N208" s="64">
        <f>SUM(N210)</f>
        <v>6357</v>
      </c>
      <c r="O208" s="253">
        <f>(N208/L208)*100</f>
        <v>111.31150411486605</v>
      </c>
    </row>
    <row r="209" spans="1:15" ht="12.75" customHeight="1" thickTop="1">
      <c r="A209" s="34"/>
      <c r="B209" s="34"/>
      <c r="C209" s="73"/>
      <c r="D209" s="14"/>
      <c r="E209" s="49"/>
      <c r="F209" s="14"/>
      <c r="G209" s="14"/>
      <c r="H209" s="8"/>
      <c r="I209" s="14"/>
      <c r="J209" s="212"/>
      <c r="K209" s="227"/>
      <c r="L209" s="14"/>
      <c r="M209" s="212"/>
      <c r="N209" s="14"/>
      <c r="O209" s="227"/>
    </row>
    <row r="210" spans="1:15" ht="31.5">
      <c r="A210" s="66">
        <v>75101</v>
      </c>
      <c r="B210" s="120" t="s">
        <v>73</v>
      </c>
      <c r="C210" s="100">
        <f>SUM(C212)</f>
        <v>6338</v>
      </c>
      <c r="D210" s="101">
        <f>SUM(D212)</f>
        <v>4754</v>
      </c>
      <c r="E210" s="47">
        <f>(D210/C210)*100</f>
        <v>75.00788892395077</v>
      </c>
      <c r="F210" s="101">
        <f>SUM(F212)</f>
        <v>6338</v>
      </c>
      <c r="G210" s="101">
        <f>SUM(G212)</f>
        <v>6425</v>
      </c>
      <c r="H210" s="9" t="e">
        <f>(#REF!/F210)*100</f>
        <v>#REF!</v>
      </c>
      <c r="I210" s="9">
        <f>SUM(I212)</f>
        <v>5711</v>
      </c>
      <c r="J210" s="283">
        <f>SUM(J212)</f>
        <v>4344</v>
      </c>
      <c r="K210" s="252">
        <f>(J210/I210)*100</f>
        <v>76.06373664857293</v>
      </c>
      <c r="L210" s="9">
        <f>SUM(L212)</f>
        <v>5711</v>
      </c>
      <c r="M210" s="283">
        <f>SUM(M212)</f>
        <v>6357</v>
      </c>
      <c r="N210" s="9">
        <f>SUM(N212)</f>
        <v>6357</v>
      </c>
      <c r="O210" s="252">
        <f>(N210/L210)*100</f>
        <v>111.31150411486605</v>
      </c>
    </row>
    <row r="211" spans="1:15" ht="12.75" customHeight="1">
      <c r="A211" s="34"/>
      <c r="B211" s="34"/>
      <c r="C211" s="59"/>
      <c r="D211" s="13"/>
      <c r="E211" s="70"/>
      <c r="F211" s="13"/>
      <c r="G211" s="13"/>
      <c r="H211" s="13"/>
      <c r="I211" s="13"/>
      <c r="J211" s="279"/>
      <c r="K211" s="227"/>
      <c r="L211" s="13"/>
      <c r="M211" s="279"/>
      <c r="N211" s="13"/>
      <c r="O211" s="227"/>
    </row>
    <row r="212" spans="1:15" ht="30">
      <c r="A212" s="53"/>
      <c r="B212" s="71" t="s">
        <v>194</v>
      </c>
      <c r="C212" s="51">
        <v>6338</v>
      </c>
      <c r="D212" s="11">
        <v>4754</v>
      </c>
      <c r="E212" s="52">
        <f>(D212/C212)*100</f>
        <v>75.00788892395077</v>
      </c>
      <c r="F212" s="11">
        <v>6338</v>
      </c>
      <c r="G212" s="11">
        <v>6425</v>
      </c>
      <c r="H212" s="106" t="e">
        <f>(#REF!/F212)*100</f>
        <v>#REF!</v>
      </c>
      <c r="I212" s="11">
        <v>5711</v>
      </c>
      <c r="J212" s="280">
        <v>4344</v>
      </c>
      <c r="K212" s="225">
        <f>(J212/I212)*100</f>
        <v>76.06373664857293</v>
      </c>
      <c r="L212" s="11">
        <v>5711</v>
      </c>
      <c r="M212" s="280">
        <v>6357</v>
      </c>
      <c r="N212" s="11">
        <v>6357</v>
      </c>
      <c r="O212" s="225">
        <f>(N212/L212)*100</f>
        <v>111.31150411486605</v>
      </c>
    </row>
    <row r="213" spans="1:15" ht="15">
      <c r="A213" s="55"/>
      <c r="B213" s="109"/>
      <c r="C213" s="12"/>
      <c r="D213" s="15"/>
      <c r="E213" s="85"/>
      <c r="F213" s="15"/>
      <c r="G213" s="15"/>
      <c r="H213" s="201"/>
      <c r="I213" s="15"/>
      <c r="J213" s="15"/>
      <c r="K213" s="303"/>
      <c r="L213" s="15"/>
      <c r="M213" s="15"/>
      <c r="N213" s="15"/>
      <c r="O213" s="303"/>
    </row>
    <row r="214" spans="1:15" ht="15">
      <c r="A214" s="58"/>
      <c r="B214" s="74"/>
      <c r="C214" s="59"/>
      <c r="D214" s="13"/>
      <c r="E214" s="97"/>
      <c r="F214" s="13"/>
      <c r="G214" s="13"/>
      <c r="H214" s="200"/>
      <c r="I214" s="13"/>
      <c r="J214" s="13"/>
      <c r="K214" s="228"/>
      <c r="L214" s="13"/>
      <c r="M214" s="13"/>
      <c r="N214" s="13"/>
      <c r="O214" s="228"/>
    </row>
    <row r="215" spans="1:15" ht="16.5" thickBot="1">
      <c r="A215" s="61">
        <v>752</v>
      </c>
      <c r="B215" s="119" t="s">
        <v>466</v>
      </c>
      <c r="C215" s="63" t="e">
        <f>SUM(C217,#REF!)</f>
        <v>#REF!</v>
      </c>
      <c r="D215" s="64" t="e">
        <f>SUM(D217,#REF!)</f>
        <v>#REF!</v>
      </c>
      <c r="E215" s="39" t="e">
        <f>(D215/C215)*100</f>
        <v>#REF!</v>
      </c>
      <c r="F215" s="64" t="e">
        <f>SUM(F217,#REF!)</f>
        <v>#REF!</v>
      </c>
      <c r="G215" s="64" t="e">
        <f>SUM(G217,#REF!)</f>
        <v>#REF!</v>
      </c>
      <c r="H215" s="7" t="e">
        <f>(#REF!/F215)*100</f>
        <v>#REF!</v>
      </c>
      <c r="I215" s="64">
        <f>SUM(I217)</f>
        <v>0</v>
      </c>
      <c r="J215" s="286">
        <f>SUM(J217)</f>
        <v>0</v>
      </c>
      <c r="K215" s="253"/>
      <c r="L215" s="64">
        <f>SUM(L217)</f>
        <v>0</v>
      </c>
      <c r="M215" s="286">
        <f>SUM(M217)</f>
        <v>1000</v>
      </c>
      <c r="N215" s="64">
        <f>SUM(N217)</f>
        <v>1000</v>
      </c>
      <c r="O215" s="253">
        <v>0</v>
      </c>
    </row>
    <row r="216" spans="1:15" ht="16.5" thickTop="1">
      <c r="A216" s="34"/>
      <c r="B216" s="34"/>
      <c r="C216" s="73"/>
      <c r="D216" s="14"/>
      <c r="E216" s="49"/>
      <c r="F216" s="14"/>
      <c r="G216" s="14"/>
      <c r="H216" s="8"/>
      <c r="I216" s="14"/>
      <c r="J216" s="212"/>
      <c r="K216" s="227"/>
      <c r="L216" s="14"/>
      <c r="M216" s="212"/>
      <c r="N216" s="14"/>
      <c r="O216" s="227"/>
    </row>
    <row r="217" spans="1:15" ht="15.75">
      <c r="A217" s="66">
        <v>75212</v>
      </c>
      <c r="B217" s="120" t="s">
        <v>467</v>
      </c>
      <c r="C217" s="100">
        <f>SUM(C219)</f>
        <v>6338</v>
      </c>
      <c r="D217" s="101">
        <f>SUM(D219)</f>
        <v>4754</v>
      </c>
      <c r="E217" s="47">
        <f>(D217/C217)*100</f>
        <v>75.00788892395077</v>
      </c>
      <c r="F217" s="101">
        <f>SUM(F219)</f>
        <v>6338</v>
      </c>
      <c r="G217" s="101">
        <f>SUM(G219)</f>
        <v>6425</v>
      </c>
      <c r="H217" s="9" t="e">
        <f>(#REF!/F217)*100</f>
        <v>#REF!</v>
      </c>
      <c r="I217" s="9">
        <f>SUM(I219)</f>
        <v>0</v>
      </c>
      <c r="J217" s="283">
        <f>SUM(J219)</f>
        <v>0</v>
      </c>
      <c r="K217" s="252"/>
      <c r="L217" s="9">
        <f>SUM(L219)</f>
        <v>0</v>
      </c>
      <c r="M217" s="283">
        <f>SUM(M219)</f>
        <v>1000</v>
      </c>
      <c r="N217" s="9">
        <f>SUM(N219)</f>
        <v>1000</v>
      </c>
      <c r="O217" s="252">
        <v>0</v>
      </c>
    </row>
    <row r="218" spans="1:15" ht="15.75">
      <c r="A218" s="34"/>
      <c r="B218" s="34"/>
      <c r="C218" s="59"/>
      <c r="D218" s="13"/>
      <c r="E218" s="70"/>
      <c r="F218" s="13"/>
      <c r="G218" s="13"/>
      <c r="H218" s="13"/>
      <c r="I218" s="13"/>
      <c r="J218" s="279"/>
      <c r="K218" s="227"/>
      <c r="L218" s="13"/>
      <c r="M218" s="279"/>
      <c r="N218" s="13"/>
      <c r="O218" s="227"/>
    </row>
    <row r="219" spans="1:15" ht="15">
      <c r="A219" s="53"/>
      <c r="B219" s="71" t="s">
        <v>468</v>
      </c>
      <c r="C219" s="51">
        <v>6338</v>
      </c>
      <c r="D219" s="11">
        <v>4754</v>
      </c>
      <c r="E219" s="52">
        <f>(D219/C219)*100</f>
        <v>75.00788892395077</v>
      </c>
      <c r="F219" s="11">
        <v>6338</v>
      </c>
      <c r="G219" s="11">
        <v>6425</v>
      </c>
      <c r="H219" s="106" t="e">
        <f>(#REF!/F219)*100</f>
        <v>#REF!</v>
      </c>
      <c r="I219" s="11"/>
      <c r="J219" s="280"/>
      <c r="K219" s="225"/>
      <c r="L219" s="11"/>
      <c r="M219" s="280">
        <v>1000</v>
      </c>
      <c r="N219" s="11">
        <v>1000</v>
      </c>
      <c r="O219" s="225">
        <v>0</v>
      </c>
    </row>
    <row r="220" spans="1:15" ht="15">
      <c r="A220" s="305"/>
      <c r="B220" s="187"/>
      <c r="C220" s="226"/>
      <c r="D220" s="306"/>
      <c r="E220" s="307"/>
      <c r="F220" s="306"/>
      <c r="G220" s="306"/>
      <c r="H220" s="308"/>
      <c r="I220" s="306"/>
      <c r="J220" s="306"/>
      <c r="K220" s="240"/>
      <c r="L220" s="306"/>
      <c r="M220" s="306"/>
      <c r="N220" s="306"/>
      <c r="O220" s="240"/>
    </row>
    <row r="221" spans="1:15" ht="12.75" customHeight="1">
      <c r="A221" s="34"/>
      <c r="B221" s="76"/>
      <c r="C221" s="73"/>
      <c r="D221" s="14"/>
      <c r="E221" s="43"/>
      <c r="F221" s="14"/>
      <c r="G221" s="14"/>
      <c r="H221" s="14"/>
      <c r="I221" s="14"/>
      <c r="J221" s="238"/>
      <c r="K221" s="227"/>
      <c r="L221" s="16"/>
      <c r="M221" s="238"/>
      <c r="N221" s="16"/>
      <c r="O221" s="227"/>
    </row>
    <row r="222" spans="1:15" ht="32.25" thickBot="1">
      <c r="A222" s="61">
        <v>754</v>
      </c>
      <c r="B222" s="119" t="s">
        <v>139</v>
      </c>
      <c r="C222" s="63">
        <f>SUM(C228,C233)</f>
        <v>526981</v>
      </c>
      <c r="D222" s="64">
        <f>SUM(D228,D233)</f>
        <v>176750.93999999997</v>
      </c>
      <c r="E222" s="39">
        <f>(D222/C222)*100</f>
        <v>33.54028703122123</v>
      </c>
      <c r="F222" s="64">
        <f>SUM(F228,F233)</f>
        <v>378850.19</v>
      </c>
      <c r="G222" s="64">
        <f>SUM(G228,G233)</f>
        <v>992491</v>
      </c>
      <c r="H222" s="7" t="e">
        <f>(#REF!/F222)*100</f>
        <v>#REF!</v>
      </c>
      <c r="I222" s="64">
        <f>SUM(I224,I228,I233)</f>
        <v>767491</v>
      </c>
      <c r="J222" s="64">
        <f>SUM(J224,J228,J233)</f>
        <v>365821.24</v>
      </c>
      <c r="K222" s="253">
        <f>(J222/I222)*100</f>
        <v>47.66456414472612</v>
      </c>
      <c r="L222" s="64">
        <f>SUM(L224,L228,L233)</f>
        <v>767491</v>
      </c>
      <c r="M222" s="64">
        <f>SUM(M224,M228,M233)</f>
        <v>999020</v>
      </c>
      <c r="N222" s="64">
        <f>SUM(N224,N228,N233)</f>
        <v>949020</v>
      </c>
      <c r="O222" s="253">
        <f>(N222/L222)*100</f>
        <v>123.65226432622663</v>
      </c>
    </row>
    <row r="223" spans="1:15" ht="12.75" customHeight="1" thickTop="1">
      <c r="A223" s="34"/>
      <c r="B223" s="34"/>
      <c r="C223" s="122" t="s">
        <v>15</v>
      </c>
      <c r="D223" s="123" t="s">
        <v>15</v>
      </c>
      <c r="E223" s="49"/>
      <c r="F223" s="123" t="s">
        <v>15</v>
      </c>
      <c r="G223" s="123" t="s">
        <v>15</v>
      </c>
      <c r="H223" s="8"/>
      <c r="I223" s="217" t="s">
        <v>15</v>
      </c>
      <c r="J223" s="266" t="s">
        <v>15</v>
      </c>
      <c r="K223" s="227"/>
      <c r="L223" s="217" t="s">
        <v>15</v>
      </c>
      <c r="M223" s="266" t="s">
        <v>15</v>
      </c>
      <c r="N223" s="217" t="s">
        <v>15</v>
      </c>
      <c r="O223" s="227"/>
    </row>
    <row r="224" spans="1:15" ht="15.75" customHeight="1">
      <c r="A224" s="66">
        <v>75405</v>
      </c>
      <c r="B224" s="67" t="s">
        <v>337</v>
      </c>
      <c r="C224" s="46">
        <f>SUM(C226:C227)</f>
        <v>1000</v>
      </c>
      <c r="D224" s="9">
        <f>SUM(D226:D227)</f>
        <v>312.7</v>
      </c>
      <c r="E224" s="47">
        <f>(D224/C224)*100</f>
        <v>31.269999999999996</v>
      </c>
      <c r="F224" s="9">
        <f>SUM(F226:F228)</f>
        <v>4000</v>
      </c>
      <c r="G224" s="9">
        <f>SUM(G226:G227)</f>
        <v>1000</v>
      </c>
      <c r="H224" s="9" t="e">
        <f>(#REF!/F224)*100</f>
        <v>#REF!</v>
      </c>
      <c r="I224" s="9">
        <f>SUM(I226:I227)</f>
        <v>15000</v>
      </c>
      <c r="J224" s="283">
        <f>SUM(J226:J227)</f>
        <v>0</v>
      </c>
      <c r="K224" s="252">
        <f>(J224/I224)*100</f>
        <v>0</v>
      </c>
      <c r="L224" s="9">
        <f>SUM(L226)</f>
        <v>15000</v>
      </c>
      <c r="M224" s="283">
        <f>SUM(M226)</f>
        <v>0</v>
      </c>
      <c r="N224" s="9">
        <f>SUM(N226)</f>
        <v>0</v>
      </c>
      <c r="O224" s="252">
        <f>(N224/L224)*100</f>
        <v>0</v>
      </c>
    </row>
    <row r="225" spans="1:15" ht="12.75" customHeight="1">
      <c r="A225" s="34"/>
      <c r="B225" s="34"/>
      <c r="C225" s="73"/>
      <c r="D225" s="14"/>
      <c r="E225" s="43"/>
      <c r="F225" s="14"/>
      <c r="G225" s="14"/>
      <c r="H225" s="14"/>
      <c r="I225" s="16"/>
      <c r="J225" s="212"/>
      <c r="K225" s="227"/>
      <c r="L225" s="16"/>
      <c r="M225" s="212"/>
      <c r="N225" s="16"/>
      <c r="O225" s="227"/>
    </row>
    <row r="226" spans="1:15" ht="12.75" customHeight="1">
      <c r="A226" s="34"/>
      <c r="B226" s="71" t="s">
        <v>338</v>
      </c>
      <c r="C226" s="51">
        <v>1000</v>
      </c>
      <c r="D226" s="11">
        <v>312.7</v>
      </c>
      <c r="E226" s="52">
        <f>(D226/C226)*100</f>
        <v>31.269999999999996</v>
      </c>
      <c r="F226" s="11">
        <v>1000</v>
      </c>
      <c r="G226" s="11">
        <v>1000</v>
      </c>
      <c r="H226" s="106" t="e">
        <f>(#REF!/F226)*100</f>
        <v>#REF!</v>
      </c>
      <c r="I226" s="11">
        <v>15000</v>
      </c>
      <c r="J226" s="280">
        <v>0</v>
      </c>
      <c r="K226" s="225">
        <f>(J226/I226)*100</f>
        <v>0</v>
      </c>
      <c r="L226" s="11">
        <v>15000</v>
      </c>
      <c r="M226" s="280">
        <v>0</v>
      </c>
      <c r="N226" s="11">
        <v>0</v>
      </c>
      <c r="O226" s="225">
        <f>(N226/L226)*100</f>
        <v>0</v>
      </c>
    </row>
    <row r="227" spans="1:15" ht="12.75" customHeight="1">
      <c r="A227" s="34"/>
      <c r="B227" s="34"/>
      <c r="C227" s="73"/>
      <c r="D227" s="14"/>
      <c r="E227" s="49"/>
      <c r="F227" s="14"/>
      <c r="G227" s="14"/>
      <c r="H227" s="8"/>
      <c r="I227" s="16"/>
      <c r="J227" s="238"/>
      <c r="K227" s="227"/>
      <c r="L227" s="16"/>
      <c r="M227" s="238"/>
      <c r="N227" s="16"/>
      <c r="O227" s="227"/>
    </row>
    <row r="228" spans="1:15" ht="15.75">
      <c r="A228" s="66">
        <v>75414</v>
      </c>
      <c r="B228" s="67" t="s">
        <v>74</v>
      </c>
      <c r="C228" s="46">
        <f>SUM(C230:C231)</f>
        <v>5000</v>
      </c>
      <c r="D228" s="9">
        <f>SUM(D230:D231)</f>
        <v>389.21</v>
      </c>
      <c r="E228" s="47">
        <f>(D228/C228)*100</f>
        <v>7.784199999999999</v>
      </c>
      <c r="F228" s="9">
        <f>SUM(F230:F232)</f>
        <v>3000</v>
      </c>
      <c r="G228" s="9">
        <f>SUM(G230:G231)</f>
        <v>2500</v>
      </c>
      <c r="H228" s="9" t="e">
        <f>(#REF!/F228)*100</f>
        <v>#REF!</v>
      </c>
      <c r="I228" s="9">
        <f>SUM(I230:I231)</f>
        <v>2500</v>
      </c>
      <c r="J228" s="283">
        <f>SUM(J230:J231)</f>
        <v>483.69000000000005</v>
      </c>
      <c r="K228" s="252">
        <f>(J228/I228)*100</f>
        <v>19.3476</v>
      </c>
      <c r="L228" s="9">
        <f>SUM(L230:L231)</f>
        <v>2500</v>
      </c>
      <c r="M228" s="283">
        <f>SUM(M230:M231)</f>
        <v>2500</v>
      </c>
      <c r="N228" s="9">
        <f>SUM(N230:N231)</f>
        <v>2500</v>
      </c>
      <c r="O228" s="252">
        <f>(N228/L228)*100</f>
        <v>100</v>
      </c>
    </row>
    <row r="229" spans="1:15" ht="12.75" customHeight="1">
      <c r="A229" s="34"/>
      <c r="B229" s="34"/>
      <c r="C229" s="73"/>
      <c r="D229" s="14"/>
      <c r="E229" s="43"/>
      <c r="F229" s="14"/>
      <c r="G229" s="14"/>
      <c r="H229" s="14"/>
      <c r="I229" s="16"/>
      <c r="J229" s="212"/>
      <c r="K229" s="227"/>
      <c r="L229" s="16"/>
      <c r="M229" s="238"/>
      <c r="N229" s="16"/>
      <c r="O229" s="227"/>
    </row>
    <row r="230" spans="1:15" ht="36" customHeight="1">
      <c r="A230" s="34"/>
      <c r="B230" s="71" t="s">
        <v>44</v>
      </c>
      <c r="C230" s="51">
        <v>1000</v>
      </c>
      <c r="D230" s="11">
        <v>312.7</v>
      </c>
      <c r="E230" s="52">
        <f>(D230/C230)*100</f>
        <v>31.269999999999996</v>
      </c>
      <c r="F230" s="11">
        <v>1000</v>
      </c>
      <c r="G230" s="11">
        <v>1000</v>
      </c>
      <c r="H230" s="106" t="e">
        <f>(#REF!/F230)*100</f>
        <v>#REF!</v>
      </c>
      <c r="I230" s="11">
        <v>1000</v>
      </c>
      <c r="J230" s="280">
        <v>309.6</v>
      </c>
      <c r="K230" s="225">
        <f>(J230/I230)*100</f>
        <v>30.960000000000004</v>
      </c>
      <c r="L230" s="11">
        <v>1000</v>
      </c>
      <c r="M230" s="280">
        <v>1000</v>
      </c>
      <c r="N230" s="11">
        <v>1000</v>
      </c>
      <c r="O230" s="225">
        <f>(N230/L230)*100</f>
        <v>100</v>
      </c>
    </row>
    <row r="231" spans="1:15" ht="36.75" customHeight="1">
      <c r="A231" s="34"/>
      <c r="B231" s="89" t="s">
        <v>370</v>
      </c>
      <c r="C231" s="54">
        <v>4000</v>
      </c>
      <c r="D231" s="17">
        <v>76.51</v>
      </c>
      <c r="E231" s="52">
        <f>(D231/C231)*100</f>
        <v>1.9127500000000002</v>
      </c>
      <c r="F231" s="17">
        <v>2000</v>
      </c>
      <c r="G231" s="17">
        <v>1500</v>
      </c>
      <c r="H231" s="106" t="e">
        <f>(#REF!/F231)*100</f>
        <v>#REF!</v>
      </c>
      <c r="I231" s="17">
        <v>1500</v>
      </c>
      <c r="J231" s="278">
        <v>174.09</v>
      </c>
      <c r="K231" s="242">
        <f>(J231/I231)*100</f>
        <v>11.606</v>
      </c>
      <c r="L231" s="17">
        <v>1500</v>
      </c>
      <c r="M231" s="278">
        <v>1500</v>
      </c>
      <c r="N231" s="17">
        <v>1500</v>
      </c>
      <c r="O231" s="242">
        <f>(N231/L231)*100</f>
        <v>100</v>
      </c>
    </row>
    <row r="232" spans="1:15" ht="12.75" customHeight="1">
      <c r="A232" s="34"/>
      <c r="B232" s="72"/>
      <c r="C232" s="73"/>
      <c r="D232" s="14"/>
      <c r="E232" s="43"/>
      <c r="F232" s="14"/>
      <c r="G232" s="14"/>
      <c r="H232" s="14"/>
      <c r="I232" s="16"/>
      <c r="J232" s="238"/>
      <c r="K232" s="227"/>
      <c r="L232" s="16"/>
      <c r="M232" s="238"/>
      <c r="N232" s="16"/>
      <c r="O232" s="227"/>
    </row>
    <row r="233" spans="1:15" ht="15.75">
      <c r="A233" s="66">
        <v>75416</v>
      </c>
      <c r="B233" s="67" t="s">
        <v>75</v>
      </c>
      <c r="C233" s="46">
        <f>SUM(C235:C239)</f>
        <v>521981</v>
      </c>
      <c r="D233" s="9">
        <f>SUM(D235:D239)</f>
        <v>176361.72999999998</v>
      </c>
      <c r="E233" s="47">
        <f>(D233/C233)*100</f>
        <v>33.78700182573695</v>
      </c>
      <c r="F233" s="9">
        <f>SUM(F235:F239)</f>
        <v>375850.19</v>
      </c>
      <c r="G233" s="9">
        <f>SUM(G235:G239)</f>
        <v>989991</v>
      </c>
      <c r="H233" s="9" t="e">
        <f>(#REF!/F233)*100</f>
        <v>#REF!</v>
      </c>
      <c r="I233" s="9">
        <f>SUM(I235:I239)</f>
        <v>749991</v>
      </c>
      <c r="J233" s="283">
        <f>SUM(J235:J239)</f>
        <v>365337.55</v>
      </c>
      <c r="K233" s="252">
        <f>(J233/I233)*100</f>
        <v>48.71225788042789</v>
      </c>
      <c r="L233" s="9">
        <f>SUM(L235:L239)</f>
        <v>749991</v>
      </c>
      <c r="M233" s="283">
        <f>SUM(M235:M239)</f>
        <v>996520</v>
      </c>
      <c r="N233" s="9">
        <f>SUM(N235:N239)</f>
        <v>946520</v>
      </c>
      <c r="O233" s="252">
        <f>(N233/L233)*100</f>
        <v>126.20418111684006</v>
      </c>
    </row>
    <row r="234" spans="1:15" ht="15">
      <c r="A234" s="58"/>
      <c r="B234" s="121"/>
      <c r="C234" s="59"/>
      <c r="D234" s="13"/>
      <c r="E234" s="60"/>
      <c r="F234" s="111"/>
      <c r="G234" s="13"/>
      <c r="H234" s="14"/>
      <c r="I234" s="13"/>
      <c r="J234" s="279"/>
      <c r="K234" s="227"/>
      <c r="L234" s="13"/>
      <c r="M234" s="279"/>
      <c r="N234" s="13"/>
      <c r="O234" s="227"/>
    </row>
    <row r="235" spans="1:15" ht="15">
      <c r="A235" s="34"/>
      <c r="B235" s="124" t="s">
        <v>30</v>
      </c>
      <c r="C235" s="51">
        <v>328418</v>
      </c>
      <c r="D235" s="11">
        <v>137805.71</v>
      </c>
      <c r="E235" s="52">
        <f>(D235/C235)*100</f>
        <v>41.96046197224269</v>
      </c>
      <c r="F235" s="11">
        <v>215264.19</v>
      </c>
      <c r="G235" s="11">
        <v>411591</v>
      </c>
      <c r="H235" s="106" t="e">
        <f>(#REF!/F235)*100</f>
        <v>#REF!</v>
      </c>
      <c r="I235" s="11">
        <v>411591</v>
      </c>
      <c r="J235" s="280">
        <v>302592.63</v>
      </c>
      <c r="K235" s="225">
        <f>(J235/I235)*100</f>
        <v>73.51779557862052</v>
      </c>
      <c r="L235" s="11">
        <v>411591</v>
      </c>
      <c r="M235" s="280">
        <v>647920</v>
      </c>
      <c r="N235" s="11">
        <v>647920</v>
      </c>
      <c r="O235" s="225">
        <f>(N235/L235)*100</f>
        <v>157.41840807986569</v>
      </c>
    </row>
    <row r="236" spans="1:15" ht="15">
      <c r="A236" s="34"/>
      <c r="B236" s="121"/>
      <c r="C236" s="59"/>
      <c r="D236" s="13"/>
      <c r="E236" s="60"/>
      <c r="F236" s="13"/>
      <c r="G236" s="13"/>
      <c r="H236" s="13"/>
      <c r="I236" s="13"/>
      <c r="J236" s="279"/>
      <c r="K236" s="227"/>
      <c r="L236" s="13"/>
      <c r="M236" s="279"/>
      <c r="N236" s="13"/>
      <c r="O236" s="227"/>
    </row>
    <row r="237" spans="1:15" ht="15">
      <c r="A237" s="34"/>
      <c r="B237" s="53" t="s">
        <v>40</v>
      </c>
      <c r="C237" s="51">
        <v>126063</v>
      </c>
      <c r="D237" s="11">
        <v>38556.02</v>
      </c>
      <c r="E237" s="52">
        <f>(D237/C237)*100</f>
        <v>30.584723511260243</v>
      </c>
      <c r="F237" s="11">
        <v>93086</v>
      </c>
      <c r="G237" s="11">
        <v>98400</v>
      </c>
      <c r="H237" s="106" t="e">
        <f>(#REF!/F237)*100</f>
        <v>#REF!</v>
      </c>
      <c r="I237" s="11">
        <v>98400</v>
      </c>
      <c r="J237" s="280">
        <v>62744.92</v>
      </c>
      <c r="K237" s="225">
        <f>(J237/I237)*100</f>
        <v>63.76516260162602</v>
      </c>
      <c r="L237" s="11">
        <v>98400</v>
      </c>
      <c r="M237" s="280">
        <v>98600</v>
      </c>
      <c r="N237" s="11">
        <v>98600</v>
      </c>
      <c r="O237" s="225">
        <f>(N237/L237)*100</f>
        <v>100.20325203252031</v>
      </c>
    </row>
    <row r="238" spans="1:15" ht="15">
      <c r="A238" s="34"/>
      <c r="B238" s="74"/>
      <c r="C238" s="59"/>
      <c r="D238" s="13"/>
      <c r="E238" s="43"/>
      <c r="F238" s="13"/>
      <c r="G238" s="13"/>
      <c r="H238" s="13"/>
      <c r="I238" s="18"/>
      <c r="J238" s="237"/>
      <c r="K238" s="227"/>
      <c r="L238" s="18"/>
      <c r="M238" s="279"/>
      <c r="N238" s="18"/>
      <c r="O238" s="227"/>
    </row>
    <row r="239" spans="1:15" ht="32.25" customHeight="1">
      <c r="A239" s="53"/>
      <c r="B239" s="71" t="s">
        <v>475</v>
      </c>
      <c r="C239" s="51">
        <v>67500</v>
      </c>
      <c r="D239" s="11">
        <v>0</v>
      </c>
      <c r="E239" s="52">
        <f>(D239/C239)*100</f>
        <v>0</v>
      </c>
      <c r="F239" s="11">
        <v>67500</v>
      </c>
      <c r="G239" s="11">
        <v>480000</v>
      </c>
      <c r="H239" s="106" t="e">
        <f>(#REF!/F239)*100</f>
        <v>#REF!</v>
      </c>
      <c r="I239" s="11">
        <v>240000</v>
      </c>
      <c r="J239" s="280">
        <v>0</v>
      </c>
      <c r="K239" s="225">
        <f>(J239/I239)*100</f>
        <v>0</v>
      </c>
      <c r="L239" s="11">
        <v>240000</v>
      </c>
      <c r="M239" s="280">
        <v>250000</v>
      </c>
      <c r="N239" s="11">
        <v>200000</v>
      </c>
      <c r="O239" s="225">
        <f>(N239/L239)*100</f>
        <v>83.33333333333334</v>
      </c>
    </row>
    <row r="240" spans="1:15" ht="16.5" customHeight="1">
      <c r="A240" s="55"/>
      <c r="B240" s="98"/>
      <c r="C240" s="12"/>
      <c r="D240" s="15"/>
      <c r="E240" s="85"/>
      <c r="F240" s="15"/>
      <c r="G240" s="15"/>
      <c r="H240" s="201"/>
      <c r="I240" s="15"/>
      <c r="J240" s="214"/>
      <c r="K240" s="245"/>
      <c r="L240" s="15"/>
      <c r="M240" s="15"/>
      <c r="N240" s="15"/>
      <c r="O240" s="245"/>
    </row>
    <row r="241" spans="1:15" ht="12.75" customHeight="1">
      <c r="A241" s="58"/>
      <c r="B241" s="121"/>
      <c r="C241" s="59"/>
      <c r="D241" s="13"/>
      <c r="E241" s="60"/>
      <c r="F241" s="13"/>
      <c r="G241" s="13"/>
      <c r="H241" s="13"/>
      <c r="I241" s="18"/>
      <c r="J241" s="237"/>
      <c r="K241" s="227"/>
      <c r="L241" s="18"/>
      <c r="M241" s="237"/>
      <c r="N241" s="18"/>
      <c r="O241" s="227"/>
    </row>
    <row r="242" spans="1:15" ht="16.5" thickBot="1">
      <c r="A242" s="61">
        <v>757</v>
      </c>
      <c r="B242" s="125" t="s">
        <v>76</v>
      </c>
      <c r="C242" s="63" t="e">
        <f>SUM(C244,C248)</f>
        <v>#REF!</v>
      </c>
      <c r="D242" s="64" t="e">
        <f>SUM(D244,D248)</f>
        <v>#REF!</v>
      </c>
      <c r="E242" s="39" t="e">
        <f>(D242/C242)*100</f>
        <v>#REF!</v>
      </c>
      <c r="F242" s="64" t="e">
        <f>SUM(F244,F248)</f>
        <v>#REF!</v>
      </c>
      <c r="G242" s="64" t="e">
        <f>SUM(G244,G248)</f>
        <v>#REF!</v>
      </c>
      <c r="H242" s="7" t="e">
        <f>(#REF!/F242)*100</f>
        <v>#REF!</v>
      </c>
      <c r="I242" s="64">
        <f>SUM(I244,I248)</f>
        <v>447138</v>
      </c>
      <c r="J242" s="286">
        <f>SUM(J244,J248)</f>
        <v>302534.38</v>
      </c>
      <c r="K242" s="253">
        <f>(J242/I242)*100</f>
        <v>67.66018097321185</v>
      </c>
      <c r="L242" s="64">
        <f>SUM(L244,L248)</f>
        <v>447138</v>
      </c>
      <c r="M242" s="286">
        <f>SUM(M244,M248)</f>
        <v>1180368</v>
      </c>
      <c r="N242" s="64">
        <f>SUM(N244,N248)</f>
        <v>1180368</v>
      </c>
      <c r="O242" s="253">
        <f>(N242/L242)*100</f>
        <v>263.9829314439838</v>
      </c>
    </row>
    <row r="243" spans="1:15" ht="12.75" customHeight="1" thickTop="1">
      <c r="A243" s="34"/>
      <c r="B243" s="76"/>
      <c r="C243" s="73"/>
      <c r="D243" s="14"/>
      <c r="E243" s="49"/>
      <c r="F243" s="14"/>
      <c r="G243" s="14"/>
      <c r="H243" s="8"/>
      <c r="I243" s="14"/>
      <c r="J243" s="238"/>
      <c r="K243" s="227"/>
      <c r="L243" s="14"/>
      <c r="M243" s="212"/>
      <c r="N243" s="14"/>
      <c r="O243" s="227"/>
    </row>
    <row r="244" spans="1:15" ht="31.5">
      <c r="A244" s="66">
        <v>75702</v>
      </c>
      <c r="B244" s="126" t="s">
        <v>140</v>
      </c>
      <c r="C244" s="100" t="e">
        <f>SUM(#REF!,C246)</f>
        <v>#REF!</v>
      </c>
      <c r="D244" s="101" t="e">
        <f>SUM(#REF!,D246)</f>
        <v>#REF!</v>
      </c>
      <c r="E244" s="47" t="e">
        <f>(D244/C244)*100</f>
        <v>#REF!</v>
      </c>
      <c r="F244" s="101" t="e">
        <f>SUM(#REF!,F246)</f>
        <v>#REF!</v>
      </c>
      <c r="G244" s="101" t="e">
        <f>SUM(#REF!,G246)</f>
        <v>#REF!</v>
      </c>
      <c r="H244" s="9" t="e">
        <f>(#REF!/F244)*100</f>
        <v>#REF!</v>
      </c>
      <c r="I244" s="9">
        <f>SUM(I246)</f>
        <v>233434</v>
      </c>
      <c r="J244" s="282">
        <f>SUM(J246)</f>
        <v>88830.38</v>
      </c>
      <c r="K244" s="225">
        <f>(J244/I244)*100</f>
        <v>38.053745384134274</v>
      </c>
      <c r="L244" s="9">
        <f>SUM(L246)</f>
        <v>233434</v>
      </c>
      <c r="M244" s="283">
        <f>SUM(M246)</f>
        <v>463000</v>
      </c>
      <c r="N244" s="9">
        <f>SUM(N246)</f>
        <v>463000</v>
      </c>
      <c r="O244" s="225">
        <f>(N244/L244)*100</f>
        <v>198.3430005911735</v>
      </c>
    </row>
    <row r="245" spans="1:15" ht="12.75" customHeight="1">
      <c r="A245" s="34"/>
      <c r="B245" s="121"/>
      <c r="C245" s="73"/>
      <c r="D245" s="14"/>
      <c r="E245" s="43"/>
      <c r="F245" s="127"/>
      <c r="G245" s="127"/>
      <c r="H245" s="14"/>
      <c r="I245" s="14"/>
      <c r="J245" s="289"/>
      <c r="K245" s="227"/>
      <c r="L245" s="14"/>
      <c r="M245" s="264"/>
      <c r="N245" s="14"/>
      <c r="O245" s="227"/>
    </row>
    <row r="246" spans="1:15" ht="33" customHeight="1">
      <c r="A246" s="34"/>
      <c r="B246" s="128" t="s">
        <v>133</v>
      </c>
      <c r="C246" s="51">
        <v>230000</v>
      </c>
      <c r="D246" s="11">
        <v>73573.63</v>
      </c>
      <c r="E246" s="52">
        <f>(D246/C246)*100</f>
        <v>31.988534782608696</v>
      </c>
      <c r="F246" s="106">
        <v>79900</v>
      </c>
      <c r="G246" s="106">
        <v>250000</v>
      </c>
      <c r="H246" s="106" t="e">
        <f>(#REF!/F246)*100</f>
        <v>#REF!</v>
      </c>
      <c r="I246" s="11">
        <v>233434</v>
      </c>
      <c r="J246" s="290">
        <v>88830.38</v>
      </c>
      <c r="K246" s="225">
        <f>(J246/I246)*100</f>
        <v>38.053745384134274</v>
      </c>
      <c r="L246" s="11">
        <v>233434</v>
      </c>
      <c r="M246" s="290">
        <v>463000</v>
      </c>
      <c r="N246" s="11">
        <v>463000</v>
      </c>
      <c r="O246" s="225">
        <f>(N246/L246)*100</f>
        <v>198.3430005911735</v>
      </c>
    </row>
    <row r="247" spans="1:15" ht="12.75" customHeight="1">
      <c r="A247" s="34"/>
      <c r="B247" s="129"/>
      <c r="C247" s="73"/>
      <c r="D247" s="14"/>
      <c r="E247" s="43"/>
      <c r="F247" s="14"/>
      <c r="G247" s="14"/>
      <c r="H247" s="14"/>
      <c r="I247" s="14"/>
      <c r="J247" s="238"/>
      <c r="K247" s="227"/>
      <c r="L247" s="14"/>
      <c r="M247" s="238"/>
      <c r="N247" s="14"/>
      <c r="O247" s="227"/>
    </row>
    <row r="248" spans="1:15" ht="52.5" customHeight="1">
      <c r="A248" s="66">
        <v>75704</v>
      </c>
      <c r="B248" s="126" t="s">
        <v>141</v>
      </c>
      <c r="C248" s="100">
        <f>SUM(C250:C250)</f>
        <v>591082</v>
      </c>
      <c r="D248" s="101">
        <f>SUM(D250:D250)</f>
        <v>443304</v>
      </c>
      <c r="E248" s="47">
        <f>(D248/C248)*100</f>
        <v>74.99873114051857</v>
      </c>
      <c r="F248" s="101">
        <f>SUM(F250:F250)</f>
        <v>591082</v>
      </c>
      <c r="G248" s="101">
        <f>SUM(G250:G250)</f>
        <v>164438</v>
      </c>
      <c r="H248" s="101" t="e">
        <f>(#REF!/F248)*100</f>
        <v>#REF!</v>
      </c>
      <c r="I248" s="9">
        <f>SUM(I250:I250)</f>
        <v>213704</v>
      </c>
      <c r="J248" s="282">
        <f>SUM(J250:J250)</f>
        <v>213704</v>
      </c>
      <c r="K248" s="252">
        <f>(J248/I248)*100</f>
        <v>100</v>
      </c>
      <c r="L248" s="9">
        <f>SUM(L250:L250)</f>
        <v>213704</v>
      </c>
      <c r="M248" s="282">
        <f>SUM(M250:M250)</f>
        <v>717368</v>
      </c>
      <c r="N248" s="9">
        <f>SUM(N250:N250)</f>
        <v>717368</v>
      </c>
      <c r="O248" s="252">
        <f>(N248/L248)*100</f>
        <v>335.6830007861341</v>
      </c>
    </row>
    <row r="249" spans="1:15" ht="12.75" customHeight="1">
      <c r="A249" s="34"/>
      <c r="B249" s="129"/>
      <c r="C249" s="73"/>
      <c r="D249" s="14"/>
      <c r="E249" s="43"/>
      <c r="F249" s="130"/>
      <c r="G249" s="130"/>
      <c r="H249" s="130"/>
      <c r="I249" s="14"/>
      <c r="J249" s="289"/>
      <c r="K249" s="227"/>
      <c r="L249" s="14"/>
      <c r="M249" s="289"/>
      <c r="N249" s="14"/>
      <c r="O249" s="227"/>
    </row>
    <row r="250" spans="1:15" ht="15">
      <c r="A250" s="53"/>
      <c r="B250" s="128" t="s">
        <v>46</v>
      </c>
      <c r="C250" s="51">
        <v>591082</v>
      </c>
      <c r="D250" s="11">
        <v>443304</v>
      </c>
      <c r="E250" s="52">
        <f>(D250/C250)*100</f>
        <v>74.99873114051857</v>
      </c>
      <c r="F250" s="106">
        <v>591082</v>
      </c>
      <c r="G250" s="106">
        <v>164438</v>
      </c>
      <c r="H250" s="106" t="e">
        <f>(#REF!/F250)*100</f>
        <v>#REF!</v>
      </c>
      <c r="I250" s="11">
        <v>213704</v>
      </c>
      <c r="J250" s="290">
        <v>213704</v>
      </c>
      <c r="K250" s="225">
        <f>(J250/I250)*100</f>
        <v>100</v>
      </c>
      <c r="L250" s="11">
        <v>213704</v>
      </c>
      <c r="M250" s="290">
        <v>717368</v>
      </c>
      <c r="N250" s="11">
        <v>717368</v>
      </c>
      <c r="O250" s="227">
        <f>(N250/L250)*100</f>
        <v>335.6830007861341</v>
      </c>
    </row>
    <row r="251" spans="1:15" ht="15.75" thickBot="1">
      <c r="A251" s="55"/>
      <c r="B251" s="109"/>
      <c r="C251" s="12"/>
      <c r="D251" s="15"/>
      <c r="E251" s="85"/>
      <c r="F251" s="201"/>
      <c r="G251" s="201"/>
      <c r="H251" s="201"/>
      <c r="I251" s="15"/>
      <c r="J251" s="201"/>
      <c r="K251" s="303"/>
      <c r="L251" s="15"/>
      <c r="M251" s="201"/>
      <c r="N251" s="15"/>
      <c r="O251" s="303"/>
    </row>
    <row r="252" spans="1:15" ht="15.75">
      <c r="A252" s="2"/>
      <c r="B252" s="27"/>
      <c r="C252" s="28"/>
      <c r="D252" s="28"/>
      <c r="E252" s="82"/>
      <c r="F252" s="28"/>
      <c r="G252" s="2"/>
      <c r="H252" s="2"/>
      <c r="I252" s="207"/>
      <c r="J252" s="233"/>
      <c r="K252" s="2"/>
      <c r="L252" s="207"/>
      <c r="M252" s="233"/>
      <c r="N252" s="207"/>
      <c r="O252" s="2"/>
    </row>
    <row r="253" spans="1:15" ht="15.75">
      <c r="A253" s="29" t="s">
        <v>48</v>
      </c>
      <c r="B253" s="30" t="s">
        <v>0</v>
      </c>
      <c r="C253" s="3" t="s">
        <v>43</v>
      </c>
      <c r="D253" s="3" t="s">
        <v>13</v>
      </c>
      <c r="E253" s="3" t="s">
        <v>47</v>
      </c>
      <c r="F253" s="3" t="s">
        <v>201</v>
      </c>
      <c r="G253" s="3" t="s">
        <v>203</v>
      </c>
      <c r="H253" s="3" t="s">
        <v>47</v>
      </c>
      <c r="I253" s="3" t="s">
        <v>43</v>
      </c>
      <c r="J253" s="234" t="s">
        <v>13</v>
      </c>
      <c r="K253" s="3" t="s">
        <v>47</v>
      </c>
      <c r="L253" s="3" t="s">
        <v>321</v>
      </c>
      <c r="M253" s="234" t="s">
        <v>323</v>
      </c>
      <c r="N253" s="3" t="s">
        <v>325</v>
      </c>
      <c r="O253" s="3" t="s">
        <v>47</v>
      </c>
    </row>
    <row r="254" spans="1:15" ht="15.75">
      <c r="A254" s="297" t="s">
        <v>50</v>
      </c>
      <c r="B254" s="296"/>
      <c r="C254" s="3" t="s">
        <v>195</v>
      </c>
      <c r="D254" s="3" t="s">
        <v>195</v>
      </c>
      <c r="E254" s="3" t="s">
        <v>14</v>
      </c>
      <c r="F254" s="3" t="s">
        <v>202</v>
      </c>
      <c r="G254" s="3" t="s">
        <v>204</v>
      </c>
      <c r="H254" s="199" t="s">
        <v>14</v>
      </c>
      <c r="I254" s="3" t="s">
        <v>320</v>
      </c>
      <c r="J254" s="234" t="s">
        <v>320</v>
      </c>
      <c r="K254" s="206" t="s">
        <v>14</v>
      </c>
      <c r="L254" s="3" t="s">
        <v>202</v>
      </c>
      <c r="M254" s="234" t="s">
        <v>204</v>
      </c>
      <c r="N254" s="3" t="s">
        <v>324</v>
      </c>
      <c r="O254" s="206" t="s">
        <v>14</v>
      </c>
    </row>
    <row r="255" spans="1:15" ht="16.5" thickBot="1">
      <c r="A255" s="32"/>
      <c r="B255" s="33"/>
      <c r="C255" s="4"/>
      <c r="D255" s="4"/>
      <c r="E255" s="4"/>
      <c r="F255" s="4">
        <v>2007</v>
      </c>
      <c r="G255" s="4">
        <v>2008</v>
      </c>
      <c r="H255" s="4"/>
      <c r="I255" s="4"/>
      <c r="J255" s="235"/>
      <c r="K255" s="4"/>
      <c r="L255" s="4" t="s">
        <v>322</v>
      </c>
      <c r="M255" s="235" t="s">
        <v>324</v>
      </c>
      <c r="N255" s="4"/>
      <c r="O255" s="4"/>
    </row>
    <row r="256" spans="1:15" ht="12.75" customHeight="1">
      <c r="A256" s="58"/>
      <c r="B256" s="121"/>
      <c r="C256" s="59"/>
      <c r="D256" s="13"/>
      <c r="E256" s="60"/>
      <c r="F256" s="13"/>
      <c r="G256" s="13"/>
      <c r="H256" s="13"/>
      <c r="I256" s="18"/>
      <c r="J256" s="237"/>
      <c r="K256" s="227"/>
      <c r="L256" s="18"/>
      <c r="M256" s="237"/>
      <c r="N256" s="18"/>
      <c r="O256" s="227"/>
    </row>
    <row r="257" spans="1:15" ht="16.5" thickBot="1">
      <c r="A257" s="61">
        <v>758</v>
      </c>
      <c r="B257" s="125" t="s">
        <v>77</v>
      </c>
      <c r="C257" s="63">
        <f>SUM(C259)</f>
        <v>355334</v>
      </c>
      <c r="D257" s="64">
        <f>SUM(D259)</f>
        <v>0</v>
      </c>
      <c r="E257" s="39">
        <f>(D257/C257)*100</f>
        <v>0</v>
      </c>
      <c r="F257" s="64">
        <f>SUM(F259)</f>
        <v>0</v>
      </c>
      <c r="G257" s="64">
        <f>SUM(G259)</f>
        <v>2296200</v>
      </c>
      <c r="H257" s="7">
        <v>0</v>
      </c>
      <c r="I257" s="64">
        <f>SUM(I259)</f>
        <v>1052841</v>
      </c>
      <c r="J257" s="286">
        <f>SUM(J259)</f>
        <v>0</v>
      </c>
      <c r="K257" s="253">
        <f>(J257/I257)*100</f>
        <v>0</v>
      </c>
      <c r="L257" s="64">
        <f>SUM(L259)</f>
        <v>0</v>
      </c>
      <c r="M257" s="286">
        <f>SUM(M259)</f>
        <v>1353200</v>
      </c>
      <c r="N257" s="64">
        <f>SUM(N259)</f>
        <v>1653200</v>
      </c>
      <c r="O257" s="253">
        <v>0</v>
      </c>
    </row>
    <row r="258" spans="1:15" ht="12.75" customHeight="1" thickTop="1">
      <c r="A258" s="34"/>
      <c r="B258" s="76"/>
      <c r="C258" s="73"/>
      <c r="D258" s="14"/>
      <c r="E258" s="49"/>
      <c r="F258" s="14"/>
      <c r="G258" s="14"/>
      <c r="H258" s="8"/>
      <c r="I258" s="14"/>
      <c r="J258" s="212"/>
      <c r="K258" s="227"/>
      <c r="L258" s="14"/>
      <c r="M258" s="212"/>
      <c r="N258" s="14"/>
      <c r="O258" s="227"/>
    </row>
    <row r="259" spans="1:15" ht="15.75">
      <c r="A259" s="66">
        <v>75818</v>
      </c>
      <c r="B259" s="132" t="s">
        <v>115</v>
      </c>
      <c r="C259" s="46">
        <f>SUM(C261,C264)</f>
        <v>355334</v>
      </c>
      <c r="D259" s="9">
        <f>SUM(D261,D264)</f>
        <v>0</v>
      </c>
      <c r="E259" s="47">
        <f>(D259/C259)*100</f>
        <v>0</v>
      </c>
      <c r="F259" s="9">
        <f>SUM(F261,F264)</f>
        <v>0</v>
      </c>
      <c r="G259" s="9">
        <f>SUM(G261,G264)</f>
        <v>2296200</v>
      </c>
      <c r="H259" s="9">
        <v>0</v>
      </c>
      <c r="I259" s="9">
        <f>SUM(I261,I264)</f>
        <v>1052841</v>
      </c>
      <c r="J259" s="283">
        <f>SUM(J261,J264)</f>
        <v>0</v>
      </c>
      <c r="K259" s="225">
        <f>(J259/I259)*100</f>
        <v>0</v>
      </c>
      <c r="L259" s="9">
        <f>SUM(L261,L264)</f>
        <v>0</v>
      </c>
      <c r="M259" s="283">
        <f>SUM(M261,M264)</f>
        <v>1353200</v>
      </c>
      <c r="N259" s="9">
        <f>SUM(N261,N264)</f>
        <v>1653200</v>
      </c>
      <c r="O259" s="225">
        <v>0</v>
      </c>
    </row>
    <row r="260" spans="1:15" ht="12.75" customHeight="1">
      <c r="A260" s="34"/>
      <c r="B260" s="76"/>
      <c r="C260" s="73"/>
      <c r="D260" s="14"/>
      <c r="E260" s="43"/>
      <c r="F260" s="14"/>
      <c r="G260" s="14"/>
      <c r="H260" s="14"/>
      <c r="I260" s="14"/>
      <c r="J260" s="212"/>
      <c r="K260" s="227"/>
      <c r="L260" s="14"/>
      <c r="M260" s="212"/>
      <c r="N260" s="14"/>
      <c r="O260" s="227"/>
    </row>
    <row r="261" spans="1:15" ht="15.75">
      <c r="A261" s="34"/>
      <c r="B261" s="65" t="s">
        <v>4</v>
      </c>
      <c r="C261" s="133">
        <f>SUM(C262)</f>
        <v>55334</v>
      </c>
      <c r="D261" s="134">
        <f>SUM(D262)</f>
        <v>0</v>
      </c>
      <c r="E261" s="49">
        <f>(D261/C261)*100</f>
        <v>0</v>
      </c>
      <c r="F261" s="134">
        <f>SUM(F262)</f>
        <v>0</v>
      </c>
      <c r="G261" s="134">
        <f>SUM(G262)</f>
        <v>300000</v>
      </c>
      <c r="H261" s="10">
        <v>0</v>
      </c>
      <c r="I261" s="10">
        <f>SUM(I262)</f>
        <v>17641</v>
      </c>
      <c r="J261" s="284">
        <f>SUM(J262)</f>
        <v>0</v>
      </c>
      <c r="K261" s="229">
        <f>(J261/I261)*100</f>
        <v>0</v>
      </c>
      <c r="L261" s="10">
        <f>SUM(L262)</f>
        <v>0</v>
      </c>
      <c r="M261" s="284">
        <f>SUM(M262)</f>
        <v>0</v>
      </c>
      <c r="N261" s="10">
        <f>SUM(N262)</f>
        <v>300000</v>
      </c>
      <c r="O261" s="229">
        <v>0</v>
      </c>
    </row>
    <row r="262" spans="1:15" ht="15">
      <c r="A262" s="34"/>
      <c r="B262" s="53" t="s">
        <v>31</v>
      </c>
      <c r="C262" s="51">
        <v>55334</v>
      </c>
      <c r="D262" s="11">
        <v>0</v>
      </c>
      <c r="E262" s="52">
        <f>(D262/C262)*100</f>
        <v>0</v>
      </c>
      <c r="F262" s="11">
        <v>0</v>
      </c>
      <c r="G262" s="11">
        <v>300000</v>
      </c>
      <c r="H262" s="106">
        <v>0</v>
      </c>
      <c r="I262" s="11">
        <v>17641</v>
      </c>
      <c r="J262" s="280">
        <v>0</v>
      </c>
      <c r="K262" s="225">
        <f>(J262/I262)*100</f>
        <v>0</v>
      </c>
      <c r="L262" s="11">
        <v>0</v>
      </c>
      <c r="M262" s="280">
        <v>0</v>
      </c>
      <c r="N262" s="11">
        <v>300000</v>
      </c>
      <c r="O262" s="225">
        <v>0</v>
      </c>
    </row>
    <row r="263" spans="1:15" ht="15">
      <c r="A263" s="34"/>
      <c r="B263" s="58"/>
      <c r="C263" s="59"/>
      <c r="D263" s="13"/>
      <c r="E263" s="60"/>
      <c r="F263" s="13"/>
      <c r="G263" s="13"/>
      <c r="H263" s="13"/>
      <c r="I263" s="13"/>
      <c r="J263" s="279"/>
      <c r="K263" s="227"/>
      <c r="L263" s="13"/>
      <c r="M263" s="279"/>
      <c r="N263" s="13"/>
      <c r="O263" s="227"/>
    </row>
    <row r="264" spans="1:15" ht="15.75">
      <c r="A264" s="34"/>
      <c r="B264" s="135" t="s">
        <v>32</v>
      </c>
      <c r="C264" s="133">
        <f>SUM(C266,C272)</f>
        <v>300000</v>
      </c>
      <c r="D264" s="134">
        <f>SUM(D266,D270)</f>
        <v>0</v>
      </c>
      <c r="E264" s="49">
        <f>(D264/C264)*100</f>
        <v>0</v>
      </c>
      <c r="F264" s="134">
        <f>SUM(F266,F272)</f>
        <v>0</v>
      </c>
      <c r="G264" s="134">
        <f>SUM(G266,G272)</f>
        <v>1996200</v>
      </c>
      <c r="H264" s="10">
        <v>0</v>
      </c>
      <c r="I264" s="10">
        <f>SUM(I266,I272)</f>
        <v>1035200</v>
      </c>
      <c r="J264" s="284">
        <f>SUM(J266,J272)</f>
        <v>0</v>
      </c>
      <c r="K264" s="229">
        <f>(J264/I264)*100</f>
        <v>0</v>
      </c>
      <c r="L264" s="10">
        <f>SUM(L266,L272)</f>
        <v>0</v>
      </c>
      <c r="M264" s="284">
        <f>SUM(M266,M272)</f>
        <v>1353200</v>
      </c>
      <c r="N264" s="10">
        <f>SUM(N266,N272)</f>
        <v>1353200</v>
      </c>
      <c r="O264" s="229">
        <v>0</v>
      </c>
    </row>
    <row r="265" spans="1:15" ht="15.75">
      <c r="A265" s="34"/>
      <c r="B265" s="136" t="s">
        <v>5</v>
      </c>
      <c r="C265" s="133"/>
      <c r="D265" s="134"/>
      <c r="E265" s="137"/>
      <c r="F265" s="134"/>
      <c r="G265" s="134"/>
      <c r="H265" s="134"/>
      <c r="I265" s="10"/>
      <c r="J265" s="284"/>
      <c r="K265" s="227"/>
      <c r="L265" s="10"/>
      <c r="M265" s="284"/>
      <c r="N265" s="10"/>
      <c r="O265" s="227"/>
    </row>
    <row r="266" spans="1:15" ht="15">
      <c r="A266" s="34"/>
      <c r="B266" s="138" t="s">
        <v>137</v>
      </c>
      <c r="C266" s="51">
        <f>SUM(C268:C270)</f>
        <v>300000</v>
      </c>
      <c r="D266" s="11">
        <f>SUM(D268:D270)</f>
        <v>0</v>
      </c>
      <c r="E266" s="52">
        <f>(D266/C266)*100</f>
        <v>0</v>
      </c>
      <c r="F266" s="11">
        <f>SUM(F268:F270)</f>
        <v>0</v>
      </c>
      <c r="G266" s="11">
        <f>SUM(G268:G270)</f>
        <v>1996200</v>
      </c>
      <c r="H266" s="106">
        <v>0</v>
      </c>
      <c r="I266" s="11">
        <f>SUM(I268:I270)</f>
        <v>735200</v>
      </c>
      <c r="J266" s="280">
        <f>SUM(J268:J270)</f>
        <v>0</v>
      </c>
      <c r="K266" s="225">
        <f>(J266/I266)*100</f>
        <v>0</v>
      </c>
      <c r="L266" s="11">
        <f>SUM(L268:L270)</f>
        <v>0</v>
      </c>
      <c r="M266" s="280">
        <f>SUM(M268:M270)</f>
        <v>1353200</v>
      </c>
      <c r="N266" s="11">
        <f>SUM(N268:N270)</f>
        <v>1353200</v>
      </c>
      <c r="O266" s="225">
        <v>0</v>
      </c>
    </row>
    <row r="267" spans="1:15" ht="15">
      <c r="A267" s="34"/>
      <c r="B267" s="139"/>
      <c r="C267" s="73"/>
      <c r="D267" s="14"/>
      <c r="E267" s="43"/>
      <c r="F267" s="14"/>
      <c r="G267" s="14"/>
      <c r="H267" s="14"/>
      <c r="I267" s="14"/>
      <c r="J267" s="212"/>
      <c r="K267" s="242"/>
      <c r="L267" s="14"/>
      <c r="M267" s="238"/>
      <c r="N267" s="14"/>
      <c r="O267" s="242"/>
    </row>
    <row r="268" spans="1:15" ht="38.25" customHeight="1">
      <c r="A268" s="34"/>
      <c r="B268" s="89" t="s">
        <v>216</v>
      </c>
      <c r="C268" s="54">
        <v>0</v>
      </c>
      <c r="D268" s="17">
        <v>0</v>
      </c>
      <c r="E268" s="110">
        <v>0</v>
      </c>
      <c r="F268" s="17">
        <v>0</v>
      </c>
      <c r="G268" s="17">
        <v>436200</v>
      </c>
      <c r="H268" s="202">
        <v>0</v>
      </c>
      <c r="I268" s="17">
        <v>436200</v>
      </c>
      <c r="J268" s="278">
        <v>0</v>
      </c>
      <c r="K268" s="225">
        <f>(J268/I268)*100</f>
        <v>0</v>
      </c>
      <c r="L268" s="17">
        <v>0</v>
      </c>
      <c r="M268" s="278">
        <v>436200</v>
      </c>
      <c r="N268" s="17">
        <v>436200</v>
      </c>
      <c r="O268" s="225">
        <v>0</v>
      </c>
    </row>
    <row r="269" spans="1:15" ht="39" customHeight="1">
      <c r="A269" s="34"/>
      <c r="B269" s="89" t="s">
        <v>235</v>
      </c>
      <c r="C269" s="54">
        <v>0</v>
      </c>
      <c r="D269" s="17">
        <v>0</v>
      </c>
      <c r="E269" s="110">
        <v>0</v>
      </c>
      <c r="F269" s="17">
        <v>0</v>
      </c>
      <c r="G269" s="17">
        <v>60000</v>
      </c>
      <c r="H269" s="202">
        <v>0</v>
      </c>
      <c r="I269" s="17">
        <v>60000</v>
      </c>
      <c r="J269" s="278">
        <v>0</v>
      </c>
      <c r="K269" s="242">
        <f>(J269/I269)*100</f>
        <v>0</v>
      </c>
      <c r="L269" s="17">
        <v>0</v>
      </c>
      <c r="M269" s="278">
        <v>17000</v>
      </c>
      <c r="N269" s="17">
        <v>17000</v>
      </c>
      <c r="O269" s="242">
        <v>0</v>
      </c>
    </row>
    <row r="270" spans="1:15" ht="21.75" customHeight="1">
      <c r="A270" s="34"/>
      <c r="B270" s="89" t="s">
        <v>136</v>
      </c>
      <c r="C270" s="54">
        <v>300000</v>
      </c>
      <c r="D270" s="17">
        <v>0</v>
      </c>
      <c r="E270" s="110">
        <f>(D270/C270)*100</f>
        <v>0</v>
      </c>
      <c r="F270" s="17">
        <v>0</v>
      </c>
      <c r="G270" s="17">
        <v>1500000</v>
      </c>
      <c r="H270" s="202">
        <v>0</v>
      </c>
      <c r="I270" s="17">
        <v>239000</v>
      </c>
      <c r="J270" s="278">
        <v>0</v>
      </c>
      <c r="K270" s="242">
        <f>(J270/I270)*100</f>
        <v>0</v>
      </c>
      <c r="L270" s="17">
        <v>0</v>
      </c>
      <c r="M270" s="278">
        <v>900000</v>
      </c>
      <c r="N270" s="17">
        <v>900000</v>
      </c>
      <c r="O270" s="242">
        <v>0</v>
      </c>
    </row>
    <row r="271" spans="1:15" ht="15">
      <c r="A271" s="34"/>
      <c r="B271" s="72"/>
      <c r="C271" s="73"/>
      <c r="D271" s="14"/>
      <c r="E271" s="81"/>
      <c r="F271" s="14"/>
      <c r="G271" s="14"/>
      <c r="H271" s="106"/>
      <c r="I271" s="16"/>
      <c r="J271" s="212"/>
      <c r="K271" s="225"/>
      <c r="L271" s="16"/>
      <c r="M271" s="238"/>
      <c r="N271" s="16"/>
      <c r="O271" s="225"/>
    </row>
    <row r="272" spans="1:15" ht="21" customHeight="1">
      <c r="A272" s="34"/>
      <c r="B272" s="140" t="s">
        <v>205</v>
      </c>
      <c r="C272" s="59">
        <v>0</v>
      </c>
      <c r="D272" s="13">
        <v>0</v>
      </c>
      <c r="E272" s="97">
        <v>0</v>
      </c>
      <c r="F272" s="13">
        <v>0</v>
      </c>
      <c r="G272" s="13">
        <f>SUM(G273:G273)</f>
        <v>0</v>
      </c>
      <c r="H272" s="130">
        <v>0</v>
      </c>
      <c r="I272" s="13">
        <f>SUM(I273:I273)</f>
        <v>300000</v>
      </c>
      <c r="J272" s="279">
        <f>SUM(J273:J273)</f>
        <v>0</v>
      </c>
      <c r="K272" s="242">
        <f>(J272/I272)*100</f>
        <v>0</v>
      </c>
      <c r="L272" s="13">
        <f>SUM(L273:L273)</f>
        <v>0</v>
      </c>
      <c r="M272" s="279">
        <f>SUM(M273:M273)</f>
        <v>0</v>
      </c>
      <c r="N272" s="13">
        <f>SUM(N273:N273)</f>
        <v>0</v>
      </c>
      <c r="O272" s="242">
        <v>0</v>
      </c>
    </row>
    <row r="273" spans="1:15" ht="36" customHeight="1">
      <c r="A273" s="53"/>
      <c r="B273" s="89" t="s">
        <v>274</v>
      </c>
      <c r="C273" s="54">
        <v>0</v>
      </c>
      <c r="D273" s="17">
        <v>0</v>
      </c>
      <c r="E273" s="110">
        <v>0</v>
      </c>
      <c r="F273" s="17">
        <v>0</v>
      </c>
      <c r="G273" s="17">
        <v>0</v>
      </c>
      <c r="H273" s="202">
        <v>0</v>
      </c>
      <c r="I273" s="17">
        <v>300000</v>
      </c>
      <c r="J273" s="278">
        <v>0</v>
      </c>
      <c r="K273" s="242">
        <f>(J273/I273)*100</f>
        <v>0</v>
      </c>
      <c r="L273" s="17">
        <v>0</v>
      </c>
      <c r="M273" s="278">
        <v>0</v>
      </c>
      <c r="N273" s="17">
        <v>0</v>
      </c>
      <c r="O273" s="242">
        <v>0</v>
      </c>
    </row>
    <row r="274" spans="1:15" ht="15.75" thickBot="1">
      <c r="A274" s="55"/>
      <c r="B274" s="109"/>
      <c r="C274" s="12"/>
      <c r="D274" s="15"/>
      <c r="E274" s="85"/>
      <c r="F274" s="15"/>
      <c r="G274" s="15"/>
      <c r="H274" s="15"/>
      <c r="I274" s="214"/>
      <c r="J274" s="214"/>
      <c r="K274" s="241"/>
      <c r="L274" s="214"/>
      <c r="M274" s="214"/>
      <c r="N274" s="214"/>
      <c r="O274" s="241"/>
    </row>
    <row r="275" spans="1:15" ht="12.75" customHeight="1">
      <c r="A275" s="58"/>
      <c r="B275" s="58"/>
      <c r="C275" s="59"/>
      <c r="D275" s="13"/>
      <c r="E275" s="60"/>
      <c r="F275" s="13"/>
      <c r="G275" s="13"/>
      <c r="H275" s="13"/>
      <c r="I275" s="18"/>
      <c r="J275" s="237"/>
      <c r="K275" s="227"/>
      <c r="L275" s="18"/>
      <c r="M275" s="237"/>
      <c r="N275" s="18"/>
      <c r="O275" s="227"/>
    </row>
    <row r="276" spans="1:15" ht="16.5" thickBot="1">
      <c r="A276" s="61">
        <v>801</v>
      </c>
      <c r="B276" s="125" t="s">
        <v>78</v>
      </c>
      <c r="C276" s="63">
        <f>SUM(C278,C341,C412,C462,C466,C473,C479)</f>
        <v>33321991</v>
      </c>
      <c r="D276" s="64">
        <f>SUM(D278,D341,D412,D462,D466,D473,D479)</f>
        <v>18176554.029999997</v>
      </c>
      <c r="E276" s="39">
        <f>(D276/C276)*100</f>
        <v>54.54822321391299</v>
      </c>
      <c r="F276" s="64">
        <f>SUM(F278,F341,F412,F462,F466,F473,F479)</f>
        <v>26612437.990000002</v>
      </c>
      <c r="G276" s="64">
        <f>SUM(G278,G341,G412,G462,G466,G473,G479)</f>
        <v>47960180</v>
      </c>
      <c r="H276" s="7" t="e">
        <f>(#REF!/F276)*100</f>
        <v>#REF!</v>
      </c>
      <c r="I276" s="64">
        <f>SUM(I278,I341,I412,I462,I466,I473,I479)</f>
        <v>28120971</v>
      </c>
      <c r="J276" s="286">
        <f>SUM(J278,J341,J412,J462,J466,J473,J479)</f>
        <v>20006936.089999996</v>
      </c>
      <c r="K276" s="7">
        <f>(J276/I276)*100</f>
        <v>71.14596466103535</v>
      </c>
      <c r="L276" s="64">
        <f>SUM(L278,L341,L412,L462,L466,L473,L479)</f>
        <v>28004160.729999997</v>
      </c>
      <c r="M276" s="286">
        <f>SUM(M278,M341,M412,M462,M466,M473,M479)</f>
        <v>42138239</v>
      </c>
      <c r="N276" s="64">
        <f>SUM(N278,N341,N412,N462,N466,N473,N479)</f>
        <v>29902791</v>
      </c>
      <c r="O276" s="7">
        <f>(N276/L276)*100</f>
        <v>106.77981492930819</v>
      </c>
    </row>
    <row r="277" spans="1:15" ht="12.75" customHeight="1" thickTop="1">
      <c r="A277" s="34"/>
      <c r="B277" s="76"/>
      <c r="C277" s="73"/>
      <c r="D277" s="14"/>
      <c r="E277" s="49"/>
      <c r="F277" s="14"/>
      <c r="G277" s="14"/>
      <c r="H277" s="8"/>
      <c r="I277" s="16"/>
      <c r="J277" s="238"/>
      <c r="K277" s="8"/>
      <c r="L277" s="16"/>
      <c r="M277" s="212"/>
      <c r="N277" s="16"/>
      <c r="O277" s="8"/>
    </row>
    <row r="278" spans="1:15" ht="15.75">
      <c r="A278" s="66">
        <v>80101</v>
      </c>
      <c r="B278" s="132" t="s">
        <v>79</v>
      </c>
      <c r="C278" s="46">
        <f>SUM(C280,C286,C311)</f>
        <v>14128283</v>
      </c>
      <c r="D278" s="9">
        <f>SUM(D280,D286,D311)</f>
        <v>6579960.87</v>
      </c>
      <c r="E278" s="47">
        <f>(D278/C278)*100</f>
        <v>46.57296905788198</v>
      </c>
      <c r="F278" s="9">
        <f>SUM(F280,F286,F311)</f>
        <v>8860729</v>
      </c>
      <c r="G278" s="9">
        <f>SUM(G280,G286,G311)</f>
        <v>22268203</v>
      </c>
      <c r="H278" s="9" t="e">
        <f>(#REF!/F278)*100</f>
        <v>#REF!</v>
      </c>
      <c r="I278" s="9">
        <f>SUM(I280,I286,I311)</f>
        <v>10960885</v>
      </c>
      <c r="J278" s="283">
        <f>SUM(J280,J286,J311)</f>
        <v>7710539.799999999</v>
      </c>
      <c r="K278" s="224">
        <f>(J278/I278)*100</f>
        <v>70.34596020303104</v>
      </c>
      <c r="L278" s="9">
        <f>SUM(L280,L286,L311)</f>
        <v>10937893.91</v>
      </c>
      <c r="M278" s="283">
        <f>SUM(M280,M286,M311)</f>
        <v>17189631</v>
      </c>
      <c r="N278" s="9">
        <f>SUM(N280,N286,N311)</f>
        <v>12214631</v>
      </c>
      <c r="O278" s="224">
        <f>(N278/L278)*100</f>
        <v>111.67260443834384</v>
      </c>
    </row>
    <row r="279" spans="1:15" ht="12.75" customHeight="1">
      <c r="A279" s="34"/>
      <c r="B279" s="76"/>
      <c r="C279" s="59"/>
      <c r="D279" s="13"/>
      <c r="E279" s="60"/>
      <c r="F279" s="13"/>
      <c r="G279" s="13"/>
      <c r="H279" s="13"/>
      <c r="I279" s="18"/>
      <c r="J279" s="279"/>
      <c r="K279" s="8"/>
      <c r="L279" s="13"/>
      <c r="M279" s="237"/>
      <c r="N279" s="13"/>
      <c r="O279" s="8"/>
    </row>
    <row r="280" spans="1:15" ht="15.75">
      <c r="A280" s="34"/>
      <c r="B280" s="141" t="s">
        <v>127</v>
      </c>
      <c r="C280" s="133">
        <v>8761199</v>
      </c>
      <c r="D280" s="134">
        <v>6557215.87</v>
      </c>
      <c r="E280" s="49">
        <f>(D280/C280)*100</f>
        <v>74.84381840887303</v>
      </c>
      <c r="F280" s="134">
        <v>8761199</v>
      </c>
      <c r="G280" s="134">
        <f>8328664+132539</f>
        <v>8461203</v>
      </c>
      <c r="H280" s="10" t="e">
        <f>(#REF!/F280)*100</f>
        <v>#REF!</v>
      </c>
      <c r="I280" s="10">
        <f>9188730+132539+39787+4574</f>
        <v>9365630</v>
      </c>
      <c r="J280" s="284">
        <v>6684180.89</v>
      </c>
      <c r="K280" s="8">
        <f>(J280/I280)*100</f>
        <v>71.36926069041805</v>
      </c>
      <c r="L280" s="10">
        <v>9365630</v>
      </c>
      <c r="M280" s="284">
        <f>9097093+4500+122488</f>
        <v>9224081</v>
      </c>
      <c r="N280" s="284">
        <f>9097093+4500+122488</f>
        <v>9224081</v>
      </c>
      <c r="O280" s="8">
        <f>(N280/L280)*100</f>
        <v>98.48863343950167</v>
      </c>
    </row>
    <row r="281" spans="1:15" ht="15.75">
      <c r="A281" s="34"/>
      <c r="B281" s="141" t="s">
        <v>5</v>
      </c>
      <c r="C281" s="133"/>
      <c r="D281" s="134"/>
      <c r="E281" s="137"/>
      <c r="F281" s="134"/>
      <c r="G281" s="134"/>
      <c r="H281" s="134"/>
      <c r="I281" s="215"/>
      <c r="J281" s="267"/>
      <c r="K281" s="227"/>
      <c r="L281" s="215"/>
      <c r="M281" s="267"/>
      <c r="N281" s="10"/>
      <c r="O281" s="227"/>
    </row>
    <row r="282" spans="1:15" ht="21.75" customHeight="1">
      <c r="A282" s="34"/>
      <c r="B282" s="124" t="s">
        <v>206</v>
      </c>
      <c r="C282" s="51">
        <v>7514681</v>
      </c>
      <c r="D282" s="11">
        <v>5618548.91</v>
      </c>
      <c r="E282" s="52">
        <f>(D282/C282)*100</f>
        <v>74.7676303225646</v>
      </c>
      <c r="F282" s="11">
        <v>7514681</v>
      </c>
      <c r="G282" s="11">
        <f>7198412+132539</f>
        <v>7330951</v>
      </c>
      <c r="H282" s="106" t="e">
        <f>(#REF!/F282)*100</f>
        <v>#REF!</v>
      </c>
      <c r="I282" s="11">
        <v>8171966</v>
      </c>
      <c r="J282" s="280">
        <v>5780503.45</v>
      </c>
      <c r="K282" s="225">
        <f>(J282/I282)*100</f>
        <v>70.73577459818114</v>
      </c>
      <c r="L282" s="11">
        <v>8171966</v>
      </c>
      <c r="M282" s="280">
        <f>7733204+122488</f>
        <v>7855692</v>
      </c>
      <c r="N282" s="280">
        <f>7733204+122488</f>
        <v>7855692</v>
      </c>
      <c r="O282" s="225">
        <f>(N282/L282)*100</f>
        <v>96.12976852816078</v>
      </c>
    </row>
    <row r="283" spans="1:15" ht="23.25" customHeight="1">
      <c r="A283" s="34"/>
      <c r="B283" s="74" t="s">
        <v>228</v>
      </c>
      <c r="C283" s="59">
        <v>0</v>
      </c>
      <c r="D283" s="13">
        <v>0</v>
      </c>
      <c r="E283" s="97">
        <v>0</v>
      </c>
      <c r="F283" s="13">
        <v>0</v>
      </c>
      <c r="G283" s="13">
        <v>6000</v>
      </c>
      <c r="H283" s="200">
        <v>0</v>
      </c>
      <c r="I283" s="13">
        <v>4574</v>
      </c>
      <c r="J283" s="279">
        <v>1790</v>
      </c>
      <c r="K283" s="228">
        <f>(J283/I283)*100</f>
        <v>39.13423699169217</v>
      </c>
      <c r="L283" s="13">
        <v>4574</v>
      </c>
      <c r="M283" s="279">
        <v>4500</v>
      </c>
      <c r="N283" s="13">
        <v>4500</v>
      </c>
      <c r="O283" s="228">
        <f>(N283/L283)*100</f>
        <v>98.38216003498033</v>
      </c>
    </row>
    <row r="284" spans="1:15" ht="21.75" customHeight="1">
      <c r="A284" s="34"/>
      <c r="B284" s="124" t="s">
        <v>317</v>
      </c>
      <c r="C284" s="51"/>
      <c r="D284" s="11"/>
      <c r="E284" s="52"/>
      <c r="F284" s="11"/>
      <c r="G284" s="11"/>
      <c r="H284" s="106"/>
      <c r="I284" s="11">
        <v>0</v>
      </c>
      <c r="J284" s="280">
        <v>1790</v>
      </c>
      <c r="K284" s="225">
        <v>0</v>
      </c>
      <c r="L284" s="11">
        <v>1790</v>
      </c>
      <c r="M284" s="280">
        <v>0</v>
      </c>
      <c r="N284" s="11">
        <v>0</v>
      </c>
      <c r="O284" s="225">
        <v>0</v>
      </c>
    </row>
    <row r="285" spans="1:15" ht="12.75" customHeight="1">
      <c r="A285" s="34"/>
      <c r="B285" s="76"/>
      <c r="C285" s="73"/>
      <c r="D285" s="14"/>
      <c r="E285" s="43"/>
      <c r="F285" s="14"/>
      <c r="G285" s="14"/>
      <c r="H285" s="14"/>
      <c r="I285" s="16"/>
      <c r="J285" s="238"/>
      <c r="K285" s="227"/>
      <c r="L285" s="16"/>
      <c r="M285" s="238"/>
      <c r="N285" s="16"/>
      <c r="O285" s="227"/>
    </row>
    <row r="286" spans="1:15" ht="15.75">
      <c r="A286" s="34"/>
      <c r="B286" s="142" t="s">
        <v>128</v>
      </c>
      <c r="C286" s="133">
        <f>SUM(C288:C298)</f>
        <v>237084</v>
      </c>
      <c r="D286" s="134">
        <f>SUM(D288:D298)</f>
        <v>19329</v>
      </c>
      <c r="E286" s="49">
        <f>(D286/C286)*100</f>
        <v>8.152806600192337</v>
      </c>
      <c r="F286" s="134">
        <f>SUM(F288:F298)</f>
        <v>96114</v>
      </c>
      <c r="G286" s="134">
        <f>SUM(G288:G298)</f>
        <v>475000</v>
      </c>
      <c r="H286" s="10" t="e">
        <f>(#REF!/F286)*100</f>
        <v>#REF!</v>
      </c>
      <c r="I286" s="10">
        <f>SUM(I288:I308)</f>
        <v>436804</v>
      </c>
      <c r="J286" s="284">
        <f>SUM(J288:J308)</f>
        <v>103557.31</v>
      </c>
      <c r="K286" s="229">
        <f>(J286/I286)*100</f>
        <v>23.707958260455488</v>
      </c>
      <c r="L286" s="10">
        <f>SUM(L288:L308)</f>
        <v>414199.70999999996</v>
      </c>
      <c r="M286" s="284">
        <f>SUM(M288:M308)</f>
        <v>325550</v>
      </c>
      <c r="N286" s="10">
        <f>SUM(N288:N308)</f>
        <v>260550</v>
      </c>
      <c r="O286" s="229">
        <f>(N286/L286)*100</f>
        <v>62.90443805477315</v>
      </c>
    </row>
    <row r="287" spans="1:15" ht="15.75">
      <c r="A287" s="34"/>
      <c r="B287" s="142" t="s">
        <v>5</v>
      </c>
      <c r="C287" s="73"/>
      <c r="D287" s="14"/>
      <c r="E287" s="43"/>
      <c r="F287" s="14"/>
      <c r="G287" s="14"/>
      <c r="H287" s="14"/>
      <c r="I287" s="16"/>
      <c r="J287" s="238"/>
      <c r="K287" s="227"/>
      <c r="L287" s="16"/>
      <c r="M287" s="238"/>
      <c r="N287" s="16"/>
      <c r="O287" s="227"/>
    </row>
    <row r="288" spans="1:15" ht="23.25" customHeight="1">
      <c r="A288" s="34"/>
      <c r="B288" s="34" t="s">
        <v>82</v>
      </c>
      <c r="C288" s="73">
        <v>75000</v>
      </c>
      <c r="D288" s="14">
        <v>19329</v>
      </c>
      <c r="E288" s="52">
        <f>(D288/C288)*100</f>
        <v>25.772000000000002</v>
      </c>
      <c r="F288" s="14">
        <v>75000</v>
      </c>
      <c r="G288" s="14">
        <v>75000</v>
      </c>
      <c r="H288" s="106" t="e">
        <f>(#REF!/F288)*100</f>
        <v>#REF!</v>
      </c>
      <c r="I288" s="14">
        <v>75000</v>
      </c>
      <c r="J288" s="281">
        <v>24987</v>
      </c>
      <c r="K288" s="225">
        <v>0</v>
      </c>
      <c r="L288" s="14">
        <v>75000</v>
      </c>
      <c r="M288" s="281">
        <v>74000</v>
      </c>
      <c r="N288" s="14">
        <v>74000</v>
      </c>
      <c r="O288" s="225">
        <v>0</v>
      </c>
    </row>
    <row r="289" spans="1:15" ht="21" customHeight="1">
      <c r="A289" s="34"/>
      <c r="B289" s="89" t="s">
        <v>163</v>
      </c>
      <c r="C289" s="54">
        <v>7084</v>
      </c>
      <c r="D289" s="17">
        <v>0</v>
      </c>
      <c r="E289" s="52">
        <f>(D289/C289)*100</f>
        <v>0</v>
      </c>
      <c r="F289" s="17">
        <v>7084</v>
      </c>
      <c r="G289" s="17">
        <v>152000</v>
      </c>
      <c r="H289" s="106" t="e">
        <f>(#REF!/F289)*100</f>
        <v>#REF!</v>
      </c>
      <c r="I289" s="17">
        <v>75654</v>
      </c>
      <c r="J289" s="278">
        <v>0</v>
      </c>
      <c r="K289" s="242">
        <f>(J289/I289)*100</f>
        <v>0</v>
      </c>
      <c r="L289" s="17">
        <v>75654</v>
      </c>
      <c r="M289" s="278">
        <v>100000</v>
      </c>
      <c r="N289" s="17">
        <v>100000</v>
      </c>
      <c r="O289" s="242">
        <f>(N289/L289)*100</f>
        <v>132.18071747693446</v>
      </c>
    </row>
    <row r="290" spans="1:15" ht="51" customHeight="1">
      <c r="A290" s="34"/>
      <c r="B290" s="89" t="s">
        <v>408</v>
      </c>
      <c r="C290" s="51">
        <v>0</v>
      </c>
      <c r="D290" s="11">
        <v>0</v>
      </c>
      <c r="E290" s="52">
        <v>0</v>
      </c>
      <c r="F290" s="11">
        <v>0</v>
      </c>
      <c r="G290" s="11">
        <v>24000</v>
      </c>
      <c r="H290" s="106">
        <v>0</v>
      </c>
      <c r="I290" s="11">
        <f>19000-19000</f>
        <v>0</v>
      </c>
      <c r="J290" s="280">
        <v>0</v>
      </c>
      <c r="K290" s="242">
        <v>0</v>
      </c>
      <c r="L290" s="11">
        <v>0</v>
      </c>
      <c r="M290" s="280">
        <v>750</v>
      </c>
      <c r="N290" s="11">
        <v>750</v>
      </c>
      <c r="O290" s="242">
        <v>0</v>
      </c>
    </row>
    <row r="291" spans="1:15" ht="30" customHeight="1">
      <c r="A291" s="34"/>
      <c r="B291" s="89" t="s">
        <v>407</v>
      </c>
      <c r="C291" s="51">
        <v>0</v>
      </c>
      <c r="D291" s="11">
        <v>0</v>
      </c>
      <c r="E291" s="52">
        <v>0</v>
      </c>
      <c r="F291" s="11">
        <v>0</v>
      </c>
      <c r="G291" s="11">
        <v>24000</v>
      </c>
      <c r="H291" s="106">
        <v>0</v>
      </c>
      <c r="I291" s="11">
        <f>19000-19000</f>
        <v>0</v>
      </c>
      <c r="J291" s="280">
        <v>0</v>
      </c>
      <c r="K291" s="242">
        <v>0</v>
      </c>
      <c r="L291" s="11">
        <v>0</v>
      </c>
      <c r="M291" s="280">
        <v>5800</v>
      </c>
      <c r="N291" s="11">
        <v>5800</v>
      </c>
      <c r="O291" s="242">
        <v>0</v>
      </c>
    </row>
    <row r="292" spans="1:15" ht="24.75" customHeight="1">
      <c r="A292" s="34"/>
      <c r="B292" s="89" t="s">
        <v>305</v>
      </c>
      <c r="C292" s="54"/>
      <c r="D292" s="17"/>
      <c r="E292" s="154"/>
      <c r="F292" s="17"/>
      <c r="G292" s="17"/>
      <c r="H292" s="17"/>
      <c r="I292" s="17">
        <v>15346</v>
      </c>
      <c r="J292" s="17">
        <v>15345.71</v>
      </c>
      <c r="K292" s="242">
        <f>(J292/I292)*100</f>
        <v>99.99811025674443</v>
      </c>
      <c r="L292" s="17">
        <v>15345.71</v>
      </c>
      <c r="M292" s="17">
        <v>0</v>
      </c>
      <c r="N292" s="17">
        <v>0</v>
      </c>
      <c r="O292" s="242">
        <f>(N292/L292)*100</f>
        <v>0</v>
      </c>
    </row>
    <row r="293" spans="1:15" ht="41.25" customHeight="1">
      <c r="A293" s="34"/>
      <c r="B293" s="72" t="s">
        <v>211</v>
      </c>
      <c r="C293" s="73">
        <v>0</v>
      </c>
      <c r="D293" s="14">
        <v>0</v>
      </c>
      <c r="E293" s="43">
        <v>0</v>
      </c>
      <c r="F293" s="14">
        <v>0</v>
      </c>
      <c r="G293" s="14">
        <v>45000</v>
      </c>
      <c r="H293" s="106">
        <v>0</v>
      </c>
      <c r="I293" s="14">
        <v>22004</v>
      </c>
      <c r="J293" s="212">
        <v>0</v>
      </c>
      <c r="K293" s="242">
        <f>(J293/I293)*100</f>
        <v>0</v>
      </c>
      <c r="L293" s="14">
        <v>0</v>
      </c>
      <c r="M293" s="212">
        <v>20000</v>
      </c>
      <c r="N293" s="14">
        <v>15000</v>
      </c>
      <c r="O293" s="242">
        <v>0</v>
      </c>
    </row>
    <row r="294" spans="1:15" ht="15.75">
      <c r="A294" s="34"/>
      <c r="B294" s="143" t="s">
        <v>170</v>
      </c>
      <c r="C294" s="59"/>
      <c r="D294" s="13"/>
      <c r="E294" s="97"/>
      <c r="F294" s="13"/>
      <c r="G294" s="13"/>
      <c r="H294" s="13"/>
      <c r="I294" s="18"/>
      <c r="J294" s="237"/>
      <c r="K294" s="227"/>
      <c r="L294" s="18"/>
      <c r="M294" s="237"/>
      <c r="N294" s="18"/>
      <c r="O294" s="227"/>
    </row>
    <row r="295" spans="1:15" ht="39" customHeight="1">
      <c r="A295" s="34"/>
      <c r="B295" s="136" t="s">
        <v>339</v>
      </c>
      <c r="C295" s="73"/>
      <c r="D295" s="14"/>
      <c r="E295" s="81"/>
      <c r="F295" s="14"/>
      <c r="G295" s="14"/>
      <c r="H295" s="14"/>
      <c r="I295" s="14">
        <v>1000</v>
      </c>
      <c r="J295" s="212">
        <v>17</v>
      </c>
      <c r="K295" s="227">
        <f>(J295/I295)*100</f>
        <v>1.7000000000000002</v>
      </c>
      <c r="L295" s="14">
        <v>1000</v>
      </c>
      <c r="M295" s="212">
        <v>0</v>
      </c>
      <c r="N295" s="14">
        <v>0</v>
      </c>
      <c r="O295" s="227">
        <f>(N295/L295)*100</f>
        <v>0</v>
      </c>
    </row>
    <row r="296" spans="1:15" ht="40.5" customHeight="1">
      <c r="A296" s="34"/>
      <c r="B296" s="104" t="s">
        <v>252</v>
      </c>
      <c r="C296" s="51">
        <v>80000</v>
      </c>
      <c r="D296" s="11">
        <v>0</v>
      </c>
      <c r="E296" s="52">
        <f>(D296/C296)*100</f>
        <v>0</v>
      </c>
      <c r="F296" s="11">
        <v>14030</v>
      </c>
      <c r="G296" s="11">
        <v>80000</v>
      </c>
      <c r="H296" s="106" t="e">
        <f>(#REF!/F296)*100</f>
        <v>#REF!</v>
      </c>
      <c r="I296" s="11">
        <v>66500</v>
      </c>
      <c r="J296" s="280">
        <v>1488.4</v>
      </c>
      <c r="K296" s="225">
        <f>(J296/I296)*100</f>
        <v>2.238195488721805</v>
      </c>
      <c r="L296" s="11">
        <v>66500</v>
      </c>
      <c r="M296" s="280">
        <v>0</v>
      </c>
      <c r="N296" s="11">
        <v>0</v>
      </c>
      <c r="O296" s="225">
        <f>(N296/L296)*100</f>
        <v>0</v>
      </c>
    </row>
    <row r="297" spans="1:15" ht="15.75">
      <c r="A297" s="34"/>
      <c r="B297" s="141" t="s">
        <v>197</v>
      </c>
      <c r="C297" s="73"/>
      <c r="D297" s="14"/>
      <c r="E297" s="81"/>
      <c r="F297" s="14"/>
      <c r="G297" s="14"/>
      <c r="H297" s="14"/>
      <c r="I297" s="16"/>
      <c r="J297" s="238"/>
      <c r="K297" s="227"/>
      <c r="L297" s="16"/>
      <c r="M297" s="212"/>
      <c r="N297" s="14"/>
      <c r="O297" s="227"/>
    </row>
    <row r="298" spans="1:15" ht="46.5" customHeight="1">
      <c r="A298" s="34"/>
      <c r="B298" s="146" t="s">
        <v>242</v>
      </c>
      <c r="C298" s="147">
        <v>75000</v>
      </c>
      <c r="D298" s="130">
        <v>0</v>
      </c>
      <c r="E298" s="52">
        <f>(D298/C298)*100</f>
        <v>0</v>
      </c>
      <c r="F298" s="130">
        <v>0</v>
      </c>
      <c r="G298" s="130">
        <v>75000</v>
      </c>
      <c r="H298" s="106">
        <v>0</v>
      </c>
      <c r="I298" s="14">
        <v>85500</v>
      </c>
      <c r="J298" s="289">
        <v>17819.2</v>
      </c>
      <c r="K298" s="227">
        <f>(J298/I298)*100</f>
        <v>20.841169590643275</v>
      </c>
      <c r="L298" s="14">
        <v>85500</v>
      </c>
      <c r="M298" s="212">
        <v>0</v>
      </c>
      <c r="N298" s="14">
        <v>0</v>
      </c>
      <c r="O298" s="227">
        <f>(N298/L298)*100</f>
        <v>0</v>
      </c>
    </row>
    <row r="299" spans="1:15" ht="43.5" customHeight="1">
      <c r="A299" s="34"/>
      <c r="B299" s="146" t="s">
        <v>470</v>
      </c>
      <c r="C299" s="147">
        <v>75000</v>
      </c>
      <c r="D299" s="130">
        <v>0</v>
      </c>
      <c r="E299" s="52">
        <f>(D299/C299)*100</f>
        <v>0</v>
      </c>
      <c r="F299" s="130">
        <v>0</v>
      </c>
      <c r="G299" s="130">
        <v>75000</v>
      </c>
      <c r="H299" s="106">
        <v>0</v>
      </c>
      <c r="I299" s="14"/>
      <c r="J299" s="264"/>
      <c r="K299" s="227"/>
      <c r="L299" s="14"/>
      <c r="M299" s="212">
        <v>45000</v>
      </c>
      <c r="N299" s="14">
        <v>25000</v>
      </c>
      <c r="O299" s="227">
        <v>0</v>
      </c>
    </row>
    <row r="300" spans="1:15" ht="27" customHeight="1">
      <c r="A300" s="34"/>
      <c r="B300" s="146" t="s">
        <v>471</v>
      </c>
      <c r="C300" s="147">
        <v>75000</v>
      </c>
      <c r="D300" s="130">
        <v>0</v>
      </c>
      <c r="E300" s="52">
        <f>(D300/C300)*100</f>
        <v>0</v>
      </c>
      <c r="F300" s="130">
        <v>0</v>
      </c>
      <c r="G300" s="130">
        <v>75000</v>
      </c>
      <c r="H300" s="106">
        <v>0</v>
      </c>
      <c r="I300" s="14"/>
      <c r="J300" s="264"/>
      <c r="K300" s="227"/>
      <c r="L300" s="14"/>
      <c r="M300" s="212">
        <v>40000</v>
      </c>
      <c r="N300" s="14">
        <v>0</v>
      </c>
      <c r="O300" s="227">
        <v>0</v>
      </c>
    </row>
    <row r="301" spans="1:15" ht="53.25" customHeight="1">
      <c r="A301" s="34"/>
      <c r="B301" s="71" t="s">
        <v>472</v>
      </c>
      <c r="C301" s="51">
        <v>0</v>
      </c>
      <c r="D301" s="11">
        <v>0</v>
      </c>
      <c r="E301" s="52">
        <v>0</v>
      </c>
      <c r="F301" s="11">
        <v>0</v>
      </c>
      <c r="G301" s="11">
        <v>3200000</v>
      </c>
      <c r="H301" s="106">
        <v>0</v>
      </c>
      <c r="I301" s="11"/>
      <c r="J301" s="280"/>
      <c r="K301" s="225"/>
      <c r="L301" s="11"/>
      <c r="M301" s="280">
        <v>40000</v>
      </c>
      <c r="N301" s="11">
        <v>40000</v>
      </c>
      <c r="O301" s="225">
        <v>0</v>
      </c>
    </row>
    <row r="302" spans="1:15" ht="29.25" customHeight="1">
      <c r="A302" s="34"/>
      <c r="B302" s="145" t="s">
        <v>301</v>
      </c>
      <c r="C302" s="105"/>
      <c r="D302" s="106"/>
      <c r="E302" s="52"/>
      <c r="F302" s="106"/>
      <c r="G302" s="106"/>
      <c r="H302" s="106"/>
      <c r="I302" s="11">
        <v>35500</v>
      </c>
      <c r="J302" s="290">
        <v>35360</v>
      </c>
      <c r="K302" s="225">
        <f>(J302/I302)*100</f>
        <v>99.60563380281691</v>
      </c>
      <c r="L302" s="11">
        <v>35360</v>
      </c>
      <c r="M302" s="280">
        <v>0</v>
      </c>
      <c r="N302" s="11">
        <v>0</v>
      </c>
      <c r="O302" s="225">
        <f>(N302/L302)*100</f>
        <v>0</v>
      </c>
    </row>
    <row r="303" spans="1:15" ht="15.75">
      <c r="A303" s="34"/>
      <c r="B303" s="141" t="s">
        <v>302</v>
      </c>
      <c r="C303" s="147"/>
      <c r="D303" s="130"/>
      <c r="E303" s="81"/>
      <c r="F303" s="130"/>
      <c r="G303" s="130"/>
      <c r="H303" s="130"/>
      <c r="I303" s="16"/>
      <c r="J303" s="264"/>
      <c r="K303" s="227"/>
      <c r="L303" s="14"/>
      <c r="M303" s="212"/>
      <c r="N303" s="14"/>
      <c r="O303" s="227"/>
    </row>
    <row r="304" spans="1:15" ht="49.5" customHeight="1">
      <c r="A304" s="34"/>
      <c r="B304" s="145" t="s">
        <v>303</v>
      </c>
      <c r="C304" s="105"/>
      <c r="D304" s="106"/>
      <c r="E304" s="52"/>
      <c r="F304" s="106"/>
      <c r="G304" s="106"/>
      <c r="H304" s="106"/>
      <c r="I304" s="11">
        <v>30000</v>
      </c>
      <c r="J304" s="290">
        <v>0</v>
      </c>
      <c r="K304" s="225">
        <f>(J304/I304)*100</f>
        <v>0</v>
      </c>
      <c r="L304" s="11">
        <v>30000</v>
      </c>
      <c r="M304" s="280">
        <v>0</v>
      </c>
      <c r="N304" s="11">
        <v>0</v>
      </c>
      <c r="O304" s="225">
        <f>(N304/L304)*100</f>
        <v>0</v>
      </c>
    </row>
    <row r="305" spans="1:15" ht="15.75">
      <c r="A305" s="34"/>
      <c r="B305" s="141" t="s">
        <v>275</v>
      </c>
      <c r="C305" s="147"/>
      <c r="D305" s="130"/>
      <c r="E305" s="81"/>
      <c r="F305" s="130"/>
      <c r="G305" s="130"/>
      <c r="H305" s="130"/>
      <c r="I305" s="16"/>
      <c r="J305" s="289"/>
      <c r="K305" s="227"/>
      <c r="L305" s="14"/>
      <c r="M305" s="212"/>
      <c r="N305" s="14"/>
      <c r="O305" s="227"/>
    </row>
    <row r="306" spans="1:15" ht="24" customHeight="1">
      <c r="A306" s="34"/>
      <c r="B306" s="146" t="s">
        <v>340</v>
      </c>
      <c r="C306" s="147"/>
      <c r="D306" s="130"/>
      <c r="E306" s="81"/>
      <c r="F306" s="130"/>
      <c r="G306" s="130"/>
      <c r="H306" s="130"/>
      <c r="I306" s="14">
        <v>14000</v>
      </c>
      <c r="J306" s="289">
        <v>0</v>
      </c>
      <c r="K306" s="227">
        <f>(J306/I306)*100</f>
        <v>0</v>
      </c>
      <c r="L306" s="14">
        <v>14000</v>
      </c>
      <c r="M306" s="212">
        <v>0</v>
      </c>
      <c r="N306" s="14">
        <v>0</v>
      </c>
      <c r="O306" s="227">
        <f>(N306/L306)*100</f>
        <v>0</v>
      </c>
    </row>
    <row r="307" spans="1:15" ht="38.25" customHeight="1">
      <c r="A307" s="34"/>
      <c r="B307" s="146" t="s">
        <v>341</v>
      </c>
      <c r="C307" s="147"/>
      <c r="D307" s="130"/>
      <c r="E307" s="81"/>
      <c r="F307" s="130"/>
      <c r="G307" s="130"/>
      <c r="H307" s="130"/>
      <c r="I307" s="14">
        <v>7300</v>
      </c>
      <c r="J307" s="289">
        <v>0</v>
      </c>
      <c r="K307" s="227">
        <f>(J307/I307)*100</f>
        <v>0</v>
      </c>
      <c r="L307" s="14">
        <v>7300</v>
      </c>
      <c r="M307" s="212">
        <v>0</v>
      </c>
      <c r="N307" s="14">
        <v>0</v>
      </c>
      <c r="O307" s="227">
        <f>(N307/L307)*100</f>
        <v>0</v>
      </c>
    </row>
    <row r="308" spans="1:15" ht="51.75" customHeight="1">
      <c r="A308" s="34"/>
      <c r="B308" s="146" t="s">
        <v>304</v>
      </c>
      <c r="C308" s="147"/>
      <c r="D308" s="130"/>
      <c r="E308" s="81"/>
      <c r="F308" s="130"/>
      <c r="G308" s="130"/>
      <c r="H308" s="130"/>
      <c r="I308" s="14">
        <v>9000</v>
      </c>
      <c r="J308" s="289">
        <v>8540</v>
      </c>
      <c r="K308" s="227">
        <f>(J308/I308)*100</f>
        <v>94.88888888888889</v>
      </c>
      <c r="L308" s="14">
        <v>8540</v>
      </c>
      <c r="M308" s="212">
        <v>0</v>
      </c>
      <c r="N308" s="14">
        <v>0</v>
      </c>
      <c r="O308" s="227">
        <f>(N308/L308)*100</f>
        <v>0</v>
      </c>
    </row>
    <row r="309" spans="1:15" ht="15">
      <c r="A309" s="34"/>
      <c r="B309" s="146"/>
      <c r="C309" s="147"/>
      <c r="D309" s="130"/>
      <c r="E309" s="81"/>
      <c r="F309" s="130"/>
      <c r="G309" s="130"/>
      <c r="H309" s="130"/>
      <c r="I309" s="16"/>
      <c r="J309" s="264"/>
      <c r="K309" s="225"/>
      <c r="L309" s="14"/>
      <c r="M309" s="264"/>
      <c r="N309" s="14"/>
      <c r="O309" s="225"/>
    </row>
    <row r="310" spans="1:15" ht="15">
      <c r="A310" s="34"/>
      <c r="B310" s="74"/>
      <c r="C310" s="59"/>
      <c r="D310" s="13"/>
      <c r="E310" s="60"/>
      <c r="F310" s="13"/>
      <c r="G310" s="13"/>
      <c r="H310" s="13"/>
      <c r="I310" s="18"/>
      <c r="J310" s="237"/>
      <c r="K310" s="227"/>
      <c r="L310" s="18"/>
      <c r="M310" s="237"/>
      <c r="N310" s="18"/>
      <c r="O310" s="227"/>
    </row>
    <row r="311" spans="1:15" ht="15.75">
      <c r="A311" s="34"/>
      <c r="B311" s="116" t="s">
        <v>129</v>
      </c>
      <c r="C311" s="133">
        <f>SUM(C313:C334)</f>
        <v>5130000</v>
      </c>
      <c r="D311" s="134">
        <f>SUM(D313:D334)</f>
        <v>3416</v>
      </c>
      <c r="E311" s="49">
        <f>(D311/C311)*100</f>
        <v>0.06658869395711502</v>
      </c>
      <c r="F311" s="134">
        <f>SUM(F313:F334)</f>
        <v>3416</v>
      </c>
      <c r="G311" s="134">
        <f>SUM(G313:G334)</f>
        <v>13332000</v>
      </c>
      <c r="H311" s="10" t="e">
        <f>(#REF!/F311)*100</f>
        <v>#REF!</v>
      </c>
      <c r="I311" s="10">
        <f>SUM(I313:I334)</f>
        <v>1158451</v>
      </c>
      <c r="J311" s="294">
        <f>SUM(J313:J334)</f>
        <v>922801.6000000001</v>
      </c>
      <c r="K311" s="229">
        <f>(J311/I311)*100</f>
        <v>79.65823327874895</v>
      </c>
      <c r="L311" s="10">
        <f>SUM(L313:L334)</f>
        <v>1158064.2</v>
      </c>
      <c r="M311" s="294">
        <f>SUM(M313:M334)</f>
        <v>7640000</v>
      </c>
      <c r="N311" s="10">
        <f>SUM(N313:N334)</f>
        <v>2730000</v>
      </c>
      <c r="O311" s="229">
        <f>(N311/L311)*100</f>
        <v>235.7382259118277</v>
      </c>
    </row>
    <row r="312" spans="1:15" ht="15.75">
      <c r="A312" s="34"/>
      <c r="B312" s="116" t="s">
        <v>5</v>
      </c>
      <c r="C312" s="73"/>
      <c r="D312" s="14"/>
      <c r="E312" s="148"/>
      <c r="F312" s="14"/>
      <c r="G312" s="14"/>
      <c r="H312" s="11"/>
      <c r="I312" s="16"/>
      <c r="J312" s="238"/>
      <c r="K312" s="225"/>
      <c r="L312" s="16"/>
      <c r="M312" s="238"/>
      <c r="N312" s="16"/>
      <c r="O312" s="225"/>
    </row>
    <row r="313" spans="1:15" ht="36.75" customHeight="1">
      <c r="A313" s="34"/>
      <c r="B313" s="89" t="s">
        <v>389</v>
      </c>
      <c r="C313" s="54">
        <v>2565000</v>
      </c>
      <c r="D313" s="17">
        <v>1708</v>
      </c>
      <c r="E313" s="52">
        <f>(D313/C313)*100</f>
        <v>0.06658869395711502</v>
      </c>
      <c r="F313" s="17">
        <v>1708</v>
      </c>
      <c r="G313" s="17">
        <v>4816000</v>
      </c>
      <c r="H313" s="106" t="e">
        <f>(#REF!/F313)*100</f>
        <v>#REF!</v>
      </c>
      <c r="I313" s="17"/>
      <c r="J313" s="278"/>
      <c r="K313" s="242"/>
      <c r="L313" s="17"/>
      <c r="M313" s="278">
        <v>2100000</v>
      </c>
      <c r="N313" s="17">
        <v>0</v>
      </c>
      <c r="O313" s="242">
        <v>0</v>
      </c>
    </row>
    <row r="314" spans="1:15" ht="27" customHeight="1">
      <c r="A314" s="34"/>
      <c r="B314" s="89" t="s">
        <v>409</v>
      </c>
      <c r="C314" s="54">
        <v>2565000</v>
      </c>
      <c r="D314" s="17">
        <v>1708</v>
      </c>
      <c r="E314" s="52">
        <f>(D314/C314)*100</f>
        <v>0.06658869395711502</v>
      </c>
      <c r="F314" s="17">
        <v>1708</v>
      </c>
      <c r="G314" s="17">
        <v>4816000</v>
      </c>
      <c r="H314" s="106" t="e">
        <f>(#REF!/F314)*100</f>
        <v>#REF!</v>
      </c>
      <c r="I314" s="17"/>
      <c r="J314" s="278"/>
      <c r="K314" s="242"/>
      <c r="L314" s="17"/>
      <c r="M314" s="278">
        <v>10000</v>
      </c>
      <c r="N314" s="17">
        <v>0</v>
      </c>
      <c r="O314" s="242">
        <v>0</v>
      </c>
    </row>
    <row r="315" spans="1:15" ht="15.75">
      <c r="A315" s="34"/>
      <c r="B315" s="143" t="s">
        <v>207</v>
      </c>
      <c r="C315" s="59"/>
      <c r="D315" s="13"/>
      <c r="E315" s="97"/>
      <c r="F315" s="13"/>
      <c r="G315" s="13"/>
      <c r="H315" s="13"/>
      <c r="I315" s="18"/>
      <c r="J315" s="237"/>
      <c r="K315" s="227"/>
      <c r="L315" s="18"/>
      <c r="M315" s="237"/>
      <c r="N315" s="18"/>
      <c r="O315" s="227"/>
    </row>
    <row r="316" spans="1:15" ht="24.75" customHeight="1">
      <c r="A316" s="34"/>
      <c r="B316" s="107" t="s">
        <v>390</v>
      </c>
      <c r="C316" s="51"/>
      <c r="D316" s="11"/>
      <c r="E316" s="52"/>
      <c r="F316" s="11"/>
      <c r="G316" s="11"/>
      <c r="H316" s="11"/>
      <c r="I316" s="268"/>
      <c r="J316" s="260"/>
      <c r="K316" s="225"/>
      <c r="L316" s="268"/>
      <c r="M316" s="280">
        <v>370000</v>
      </c>
      <c r="N316" s="11">
        <v>370000</v>
      </c>
      <c r="O316" s="225">
        <v>0</v>
      </c>
    </row>
    <row r="317" spans="1:15" ht="30.75" customHeight="1">
      <c r="A317" s="34"/>
      <c r="B317" s="136" t="s">
        <v>485</v>
      </c>
      <c r="C317" s="73"/>
      <c r="D317" s="14"/>
      <c r="E317" s="81"/>
      <c r="F317" s="14"/>
      <c r="G317" s="14"/>
      <c r="H317" s="14"/>
      <c r="I317" s="268"/>
      <c r="J317" s="238"/>
      <c r="K317" s="227"/>
      <c r="L317" s="268"/>
      <c r="M317" s="212">
        <v>2000000</v>
      </c>
      <c r="N317" s="11">
        <v>1500000</v>
      </c>
      <c r="O317" s="227">
        <v>0</v>
      </c>
    </row>
    <row r="318" spans="1:15" ht="15.75">
      <c r="A318" s="76"/>
      <c r="B318" s="293" t="s">
        <v>37</v>
      </c>
      <c r="C318" s="12"/>
      <c r="D318" s="15"/>
      <c r="E318" s="85"/>
      <c r="F318" s="15"/>
      <c r="G318" s="15"/>
      <c r="H318" s="15"/>
      <c r="I318" s="214"/>
      <c r="J318" s="18"/>
      <c r="K318" s="246"/>
      <c r="L318" s="214"/>
      <c r="M318" s="18"/>
      <c r="N318" s="13"/>
      <c r="O318" s="246"/>
    </row>
    <row r="319" spans="1:15" ht="30">
      <c r="A319" s="76"/>
      <c r="B319" s="107" t="s">
        <v>393</v>
      </c>
      <c r="C319" s="51"/>
      <c r="D319" s="11"/>
      <c r="E319" s="52"/>
      <c r="F319" s="11"/>
      <c r="G319" s="11"/>
      <c r="H319" s="11"/>
      <c r="I319" s="268"/>
      <c r="J319" s="260"/>
      <c r="K319" s="225"/>
      <c r="L319" s="268"/>
      <c r="M319" s="280">
        <v>110000</v>
      </c>
      <c r="N319" s="11">
        <v>80000</v>
      </c>
      <c r="O319" s="225">
        <v>0</v>
      </c>
    </row>
    <row r="320" spans="1:15" ht="25.5" customHeight="1">
      <c r="A320" s="76"/>
      <c r="B320" s="107" t="s">
        <v>476</v>
      </c>
      <c r="C320" s="51"/>
      <c r="D320" s="11"/>
      <c r="E320" s="52"/>
      <c r="F320" s="11"/>
      <c r="G320" s="11"/>
      <c r="H320" s="11"/>
      <c r="I320" s="268"/>
      <c r="J320" s="260"/>
      <c r="K320" s="225"/>
      <c r="L320" s="268"/>
      <c r="M320" s="280">
        <v>400000</v>
      </c>
      <c r="N320" s="11">
        <v>400000</v>
      </c>
      <c r="O320" s="225">
        <v>0</v>
      </c>
    </row>
    <row r="321" spans="1:15" ht="26.25" customHeight="1">
      <c r="A321" s="76"/>
      <c r="B321" s="71" t="s">
        <v>239</v>
      </c>
      <c r="C321" s="181">
        <v>0</v>
      </c>
      <c r="D321" s="22">
        <v>0</v>
      </c>
      <c r="E321" s="243">
        <v>0</v>
      </c>
      <c r="F321" s="22">
        <v>0</v>
      </c>
      <c r="G321" s="22">
        <v>500000</v>
      </c>
      <c r="H321" s="244">
        <v>0</v>
      </c>
      <c r="I321" s="22">
        <v>350500</v>
      </c>
      <c r="J321" s="11">
        <v>350466.02</v>
      </c>
      <c r="K321" s="247">
        <f>(J321/I321)*100</f>
        <v>99.99030527817403</v>
      </c>
      <c r="L321" s="22">
        <v>350466.02</v>
      </c>
      <c r="M321" s="11">
        <v>0</v>
      </c>
      <c r="N321" s="17">
        <v>0</v>
      </c>
      <c r="O321" s="247">
        <f>(N321/L321)*100</f>
        <v>0</v>
      </c>
    </row>
    <row r="322" spans="1:15" ht="17.25" customHeight="1">
      <c r="A322" s="76"/>
      <c r="B322" s="149" t="s">
        <v>197</v>
      </c>
      <c r="C322" s="59"/>
      <c r="D322" s="13"/>
      <c r="E322" s="97"/>
      <c r="F322" s="13"/>
      <c r="G322" s="13"/>
      <c r="H322" s="200"/>
      <c r="I322" s="13"/>
      <c r="J322" s="13"/>
      <c r="K322" s="228"/>
      <c r="L322" s="13"/>
      <c r="M322" s="13"/>
      <c r="N322" s="13"/>
      <c r="O322" s="228"/>
    </row>
    <row r="323" spans="1:15" ht="26.25" customHeight="1">
      <c r="A323" s="34"/>
      <c r="B323" s="71" t="s">
        <v>240</v>
      </c>
      <c r="C323" s="51">
        <v>0</v>
      </c>
      <c r="D323" s="11">
        <v>0</v>
      </c>
      <c r="E323" s="52">
        <v>0</v>
      </c>
      <c r="F323" s="11">
        <v>0</v>
      </c>
      <c r="G323" s="11">
        <v>3200000</v>
      </c>
      <c r="H323" s="106">
        <v>0</v>
      </c>
      <c r="I323" s="11">
        <v>31000</v>
      </c>
      <c r="J323" s="280">
        <v>146.4</v>
      </c>
      <c r="K323" s="225">
        <f>(J323/I323)*100</f>
        <v>0.47225806451612906</v>
      </c>
      <c r="L323" s="11">
        <v>31000</v>
      </c>
      <c r="M323" s="280">
        <v>2000000</v>
      </c>
      <c r="N323" s="11">
        <v>0</v>
      </c>
      <c r="O323" s="225">
        <f>(N323/L323)*100</f>
        <v>0</v>
      </c>
    </row>
    <row r="324" spans="1:15" ht="15.75">
      <c r="A324" s="34"/>
      <c r="B324" s="143" t="s">
        <v>275</v>
      </c>
      <c r="C324" s="59"/>
      <c r="D324" s="13"/>
      <c r="E324" s="97"/>
      <c r="F324" s="13"/>
      <c r="G324" s="13"/>
      <c r="H324" s="130"/>
      <c r="I324" s="13"/>
      <c r="J324" s="237"/>
      <c r="K324" s="227"/>
      <c r="L324" s="18"/>
      <c r="M324" s="279"/>
      <c r="N324" s="18"/>
      <c r="O324" s="227"/>
    </row>
    <row r="325" spans="1:15" ht="45.75">
      <c r="A325" s="34"/>
      <c r="B325" s="71" t="s">
        <v>276</v>
      </c>
      <c r="C325" s="51">
        <v>0</v>
      </c>
      <c r="D325" s="11">
        <v>0</v>
      </c>
      <c r="E325" s="52">
        <v>0</v>
      </c>
      <c r="F325" s="11">
        <v>0</v>
      </c>
      <c r="G325" s="11">
        <v>0</v>
      </c>
      <c r="H325" s="106">
        <v>0</v>
      </c>
      <c r="I325" s="11">
        <v>511700</v>
      </c>
      <c r="J325" s="280">
        <v>511667.42</v>
      </c>
      <c r="K325" s="225">
        <f aca="true" t="shared" si="2" ref="K325:K334">(J325/I325)*100</f>
        <v>99.99363298807896</v>
      </c>
      <c r="L325" s="11">
        <v>511667.42</v>
      </c>
      <c r="M325" s="280">
        <v>0</v>
      </c>
      <c r="N325" s="11">
        <v>0</v>
      </c>
      <c r="O325" s="225">
        <f aca="true" t="shared" si="3" ref="O325:O334">(N325/L325)*100</f>
        <v>0</v>
      </c>
    </row>
    <row r="326" spans="1:15" ht="36.75" customHeight="1">
      <c r="A326" s="34"/>
      <c r="B326" s="71" t="s">
        <v>311</v>
      </c>
      <c r="C326" s="51"/>
      <c r="D326" s="11"/>
      <c r="E326" s="52"/>
      <c r="F326" s="11"/>
      <c r="G326" s="11"/>
      <c r="H326" s="106"/>
      <c r="I326" s="11">
        <v>165500</v>
      </c>
      <c r="J326" s="280">
        <v>6650</v>
      </c>
      <c r="K326" s="242">
        <f t="shared" si="2"/>
        <v>4.018126888217523</v>
      </c>
      <c r="L326" s="11">
        <v>165500</v>
      </c>
      <c r="M326" s="280">
        <v>0</v>
      </c>
      <c r="N326" s="11">
        <v>0</v>
      </c>
      <c r="O326" s="242">
        <f t="shared" si="3"/>
        <v>0</v>
      </c>
    </row>
    <row r="327" spans="1:15" ht="38.25" customHeight="1">
      <c r="A327" s="34"/>
      <c r="B327" s="71" t="s">
        <v>329</v>
      </c>
      <c r="C327" s="51"/>
      <c r="D327" s="11"/>
      <c r="E327" s="52"/>
      <c r="F327" s="11"/>
      <c r="G327" s="11"/>
      <c r="H327" s="106"/>
      <c r="I327" s="11">
        <v>8672</v>
      </c>
      <c r="J327" s="280">
        <v>8671.76</v>
      </c>
      <c r="K327" s="242">
        <f t="shared" si="2"/>
        <v>99.99723247232473</v>
      </c>
      <c r="L327" s="11">
        <v>8671.76</v>
      </c>
      <c r="M327" s="280">
        <v>0</v>
      </c>
      <c r="N327" s="11">
        <v>0</v>
      </c>
      <c r="O327" s="242">
        <f t="shared" si="3"/>
        <v>0</v>
      </c>
    </row>
    <row r="328" spans="1:15" ht="21.75" customHeight="1">
      <c r="A328" s="34"/>
      <c r="B328" s="89" t="s">
        <v>391</v>
      </c>
      <c r="C328" s="54">
        <v>0</v>
      </c>
      <c r="D328" s="17">
        <v>0</v>
      </c>
      <c r="E328" s="52">
        <v>0</v>
      </c>
      <c r="F328" s="17">
        <v>0</v>
      </c>
      <c r="G328" s="17">
        <v>0</v>
      </c>
      <c r="H328" s="106">
        <v>0</v>
      </c>
      <c r="I328" s="17"/>
      <c r="J328" s="278"/>
      <c r="K328" s="242"/>
      <c r="L328" s="17"/>
      <c r="M328" s="278">
        <v>350000</v>
      </c>
      <c r="N328" s="17">
        <v>200000</v>
      </c>
      <c r="O328" s="242">
        <v>0</v>
      </c>
    </row>
    <row r="329" spans="1:15" ht="36" customHeight="1">
      <c r="A329" s="34"/>
      <c r="B329" s="89" t="s">
        <v>392</v>
      </c>
      <c r="C329" s="54">
        <v>0</v>
      </c>
      <c r="D329" s="17">
        <v>0</v>
      </c>
      <c r="E329" s="52">
        <v>0</v>
      </c>
      <c r="F329" s="17">
        <v>0</v>
      </c>
      <c r="G329" s="17">
        <v>0</v>
      </c>
      <c r="H329" s="106">
        <v>0</v>
      </c>
      <c r="I329" s="17"/>
      <c r="J329" s="278"/>
      <c r="K329" s="242"/>
      <c r="L329" s="17"/>
      <c r="M329" s="278">
        <v>300000</v>
      </c>
      <c r="N329" s="17">
        <v>180000</v>
      </c>
      <c r="O329" s="242">
        <v>0</v>
      </c>
    </row>
    <row r="330" spans="1:15" ht="39" customHeight="1">
      <c r="A330" s="34"/>
      <c r="B330" s="89" t="s">
        <v>294</v>
      </c>
      <c r="C330" s="54">
        <v>0</v>
      </c>
      <c r="D330" s="17">
        <v>0</v>
      </c>
      <c r="E330" s="52">
        <v>0</v>
      </c>
      <c r="F330" s="17">
        <v>0</v>
      </c>
      <c r="G330" s="17">
        <v>0</v>
      </c>
      <c r="H330" s="106">
        <v>0</v>
      </c>
      <c r="I330" s="17">
        <v>45520</v>
      </c>
      <c r="J330" s="278">
        <v>45200</v>
      </c>
      <c r="K330" s="242">
        <f>(J330/I330)*100</f>
        <v>99.29701230228471</v>
      </c>
      <c r="L330" s="17">
        <v>45200</v>
      </c>
      <c r="M330" s="278">
        <v>0</v>
      </c>
      <c r="N330" s="17">
        <v>0</v>
      </c>
      <c r="O330" s="242">
        <f>(N330/L330)*100</f>
        <v>0</v>
      </c>
    </row>
    <row r="331" spans="1:15" ht="21.75" customHeight="1">
      <c r="A331" s="34"/>
      <c r="B331" s="143" t="s">
        <v>442</v>
      </c>
      <c r="C331" s="59"/>
      <c r="D331" s="13"/>
      <c r="E331" s="97"/>
      <c r="F331" s="13"/>
      <c r="G331" s="13"/>
      <c r="H331" s="200"/>
      <c r="I331" s="13"/>
      <c r="J331" s="279"/>
      <c r="K331" s="228"/>
      <c r="L331" s="13"/>
      <c r="M331" s="237"/>
      <c r="N331" s="13"/>
      <c r="O331" s="228"/>
    </row>
    <row r="332" spans="1:15" ht="36.75" customHeight="1">
      <c r="A332" s="34"/>
      <c r="B332" s="71" t="s">
        <v>449</v>
      </c>
      <c r="C332" s="51"/>
      <c r="D332" s="11"/>
      <c r="E332" s="52"/>
      <c r="F332" s="11"/>
      <c r="G332" s="11"/>
      <c r="H332" s="106"/>
      <c r="I332" s="11">
        <v>35559</v>
      </c>
      <c r="J332" s="280">
        <v>0</v>
      </c>
      <c r="K332" s="225">
        <f t="shared" si="2"/>
        <v>0</v>
      </c>
      <c r="L332" s="11">
        <v>35559</v>
      </c>
      <c r="M332" s="280">
        <v>0</v>
      </c>
      <c r="N332" s="11">
        <v>0</v>
      </c>
      <c r="O332" s="225">
        <f t="shared" si="3"/>
        <v>0</v>
      </c>
    </row>
    <row r="333" spans="1:15" ht="19.5" customHeight="1">
      <c r="A333" s="34"/>
      <c r="B333" s="143" t="s">
        <v>302</v>
      </c>
      <c r="C333" s="51"/>
      <c r="D333" s="11"/>
      <c r="E333" s="52"/>
      <c r="F333" s="11"/>
      <c r="G333" s="11"/>
      <c r="H333" s="106"/>
      <c r="I333" s="13"/>
      <c r="J333" s="279"/>
      <c r="K333" s="228"/>
      <c r="L333" s="13"/>
      <c r="M333" s="279"/>
      <c r="N333" s="13"/>
      <c r="O333" s="228"/>
    </row>
    <row r="334" spans="1:15" ht="40.5" customHeight="1">
      <c r="A334" s="53"/>
      <c r="B334" s="71" t="s">
        <v>448</v>
      </c>
      <c r="C334" s="51"/>
      <c r="D334" s="11"/>
      <c r="E334" s="52"/>
      <c r="F334" s="11"/>
      <c r="G334" s="11"/>
      <c r="H334" s="106"/>
      <c r="I334" s="11">
        <v>10000</v>
      </c>
      <c r="J334" s="280">
        <v>0</v>
      </c>
      <c r="K334" s="225">
        <f t="shared" si="2"/>
        <v>0</v>
      </c>
      <c r="L334" s="11">
        <v>10000</v>
      </c>
      <c r="M334" s="280">
        <v>0</v>
      </c>
      <c r="N334" s="11">
        <v>0</v>
      </c>
      <c r="O334" s="225">
        <f t="shared" si="3"/>
        <v>0</v>
      </c>
    </row>
    <row r="335" spans="1:15" ht="15.75" thickBot="1">
      <c r="A335" s="55"/>
      <c r="B335" s="109"/>
      <c r="C335" s="12"/>
      <c r="D335" s="15"/>
      <c r="E335" s="85"/>
      <c r="F335" s="15"/>
      <c r="G335" s="15"/>
      <c r="H335" s="203"/>
      <c r="I335" s="214"/>
      <c r="J335" s="214"/>
      <c r="K335" s="240"/>
      <c r="L335" s="214"/>
      <c r="M335" s="214"/>
      <c r="N335" s="214"/>
      <c r="O335" s="240"/>
    </row>
    <row r="336" spans="1:15" ht="11.25" customHeight="1">
      <c r="A336" s="2"/>
      <c r="B336" s="27"/>
      <c r="C336" s="28"/>
      <c r="D336" s="28"/>
      <c r="E336" s="82"/>
      <c r="F336" s="28"/>
      <c r="G336" s="2"/>
      <c r="H336" s="2"/>
      <c r="I336" s="207"/>
      <c r="J336" s="233"/>
      <c r="K336" s="2"/>
      <c r="L336" s="207"/>
      <c r="M336" s="233"/>
      <c r="N336" s="207"/>
      <c r="O336" s="2"/>
    </row>
    <row r="337" spans="1:15" ht="15.75">
      <c r="A337" s="29" t="s">
        <v>48</v>
      </c>
      <c r="B337" s="30" t="s">
        <v>0</v>
      </c>
      <c r="C337" s="3" t="s">
        <v>43</v>
      </c>
      <c r="D337" s="3" t="s">
        <v>13</v>
      </c>
      <c r="E337" s="3" t="s">
        <v>47</v>
      </c>
      <c r="F337" s="3" t="s">
        <v>201</v>
      </c>
      <c r="G337" s="3" t="s">
        <v>203</v>
      </c>
      <c r="H337" s="3" t="s">
        <v>47</v>
      </c>
      <c r="I337" s="3" t="s">
        <v>43</v>
      </c>
      <c r="J337" s="234" t="s">
        <v>13</v>
      </c>
      <c r="K337" s="3" t="s">
        <v>47</v>
      </c>
      <c r="L337" s="3" t="s">
        <v>321</v>
      </c>
      <c r="M337" s="234" t="s">
        <v>323</v>
      </c>
      <c r="N337" s="3" t="s">
        <v>325</v>
      </c>
      <c r="O337" s="3" t="s">
        <v>47</v>
      </c>
    </row>
    <row r="338" spans="1:15" ht="15.75">
      <c r="A338" s="29" t="s">
        <v>50</v>
      </c>
      <c r="B338" s="31"/>
      <c r="C338" s="3" t="s">
        <v>195</v>
      </c>
      <c r="D338" s="3" t="s">
        <v>195</v>
      </c>
      <c r="E338" s="3" t="s">
        <v>14</v>
      </c>
      <c r="F338" s="3" t="s">
        <v>202</v>
      </c>
      <c r="G338" s="3" t="s">
        <v>204</v>
      </c>
      <c r="H338" s="199" t="s">
        <v>14</v>
      </c>
      <c r="I338" s="3" t="s">
        <v>320</v>
      </c>
      <c r="J338" s="234" t="s">
        <v>320</v>
      </c>
      <c r="K338" s="206" t="s">
        <v>14</v>
      </c>
      <c r="L338" s="3" t="s">
        <v>202</v>
      </c>
      <c r="M338" s="234" t="s">
        <v>204</v>
      </c>
      <c r="N338" s="3" t="s">
        <v>324</v>
      </c>
      <c r="O338" s="206" t="s">
        <v>14</v>
      </c>
    </row>
    <row r="339" spans="1:15" ht="16.5" thickBot="1">
      <c r="A339" s="32"/>
      <c r="B339" s="33"/>
      <c r="C339" s="4"/>
      <c r="D339" s="4"/>
      <c r="E339" s="4"/>
      <c r="F339" s="4">
        <v>2007</v>
      </c>
      <c r="G339" s="4">
        <v>2008</v>
      </c>
      <c r="H339" s="4"/>
      <c r="I339" s="4"/>
      <c r="J339" s="235"/>
      <c r="K339" s="4"/>
      <c r="L339" s="4" t="s">
        <v>322</v>
      </c>
      <c r="M339" s="235" t="s">
        <v>324</v>
      </c>
      <c r="N339" s="4"/>
      <c r="O339" s="4"/>
    </row>
    <row r="340" spans="1:15" ht="12.75" customHeight="1">
      <c r="A340" s="58"/>
      <c r="B340" s="68"/>
      <c r="C340" s="59"/>
      <c r="D340" s="13"/>
      <c r="E340" s="60"/>
      <c r="F340" s="13"/>
      <c r="G340" s="13"/>
      <c r="H340" s="13"/>
      <c r="I340" s="18"/>
      <c r="J340" s="237"/>
      <c r="K340" s="227"/>
      <c r="L340" s="18"/>
      <c r="M340" s="237"/>
      <c r="N340" s="18"/>
      <c r="O340" s="227"/>
    </row>
    <row r="341" spans="1:15" ht="15.75">
      <c r="A341" s="66">
        <v>80104</v>
      </c>
      <c r="B341" s="67" t="s">
        <v>80</v>
      </c>
      <c r="C341" s="46">
        <f>SUM(C343:C407)</f>
        <v>9445544</v>
      </c>
      <c r="D341" s="9">
        <f>SUM(D343:D407)</f>
        <v>5643291.609999999</v>
      </c>
      <c r="E341" s="47">
        <f>(D341/C341)*100</f>
        <v>59.74554361294595</v>
      </c>
      <c r="F341" s="9">
        <f>SUM(F343:F407)</f>
        <v>9116905</v>
      </c>
      <c r="G341" s="9">
        <f>SUM(G343:G407)</f>
        <v>11628447</v>
      </c>
      <c r="H341" s="9" t="e">
        <f>(#REF!/F341)*100</f>
        <v>#REF!</v>
      </c>
      <c r="I341" s="9">
        <f>SUM(I343:I408)</f>
        <v>7684761</v>
      </c>
      <c r="J341" s="283">
        <f>SUM(J343:J408)</f>
        <v>5894582.85</v>
      </c>
      <c r="K341" s="252">
        <f>(J341/I341)*100</f>
        <v>76.70482985742822</v>
      </c>
      <c r="L341" s="9">
        <f>SUM(L343:L408)</f>
        <v>7653390.67</v>
      </c>
      <c r="M341" s="283">
        <f>SUM(M343:M408)</f>
        <v>10227599</v>
      </c>
      <c r="N341" s="9">
        <f>SUM(N343:N408)</f>
        <v>8503305</v>
      </c>
      <c r="O341" s="252">
        <f>(N341/L341)*100</f>
        <v>111.10506919934875</v>
      </c>
    </row>
    <row r="342" spans="1:15" ht="12.75" customHeight="1">
      <c r="A342" s="34"/>
      <c r="B342" s="76"/>
      <c r="C342" s="73"/>
      <c r="D342" s="14"/>
      <c r="E342" s="43"/>
      <c r="F342" s="14"/>
      <c r="G342" s="14"/>
      <c r="H342" s="14"/>
      <c r="I342" s="16"/>
      <c r="J342" s="238"/>
      <c r="K342" s="227"/>
      <c r="L342" s="16"/>
      <c r="M342" s="238"/>
      <c r="N342" s="16"/>
      <c r="O342" s="227"/>
    </row>
    <row r="343" spans="1:15" ht="20.25" customHeight="1">
      <c r="A343" s="34"/>
      <c r="B343" s="124" t="s">
        <v>26</v>
      </c>
      <c r="C343" s="51">
        <v>6583380</v>
      </c>
      <c r="D343" s="11">
        <v>4920880.75</v>
      </c>
      <c r="E343" s="52">
        <f>(D343/C343)*100</f>
        <v>74.74702584386743</v>
      </c>
      <c r="F343" s="11">
        <v>6583380</v>
      </c>
      <c r="G343" s="11">
        <v>6148587</v>
      </c>
      <c r="H343" s="106" t="e">
        <f>(#REF!/F343)*100</f>
        <v>#REF!</v>
      </c>
      <c r="I343" s="11">
        <v>7133183</v>
      </c>
      <c r="J343" s="280">
        <v>5528604.1</v>
      </c>
      <c r="K343" s="225">
        <f>(J343/I343)*100</f>
        <v>77.50542920320423</v>
      </c>
      <c r="L343" s="11">
        <v>7133183</v>
      </c>
      <c r="M343" s="280">
        <v>7324324</v>
      </c>
      <c r="N343" s="11">
        <v>7324324</v>
      </c>
      <c r="O343" s="225">
        <f aca="true" t="shared" si="4" ref="O343:O353">(N343/L343)*100</f>
        <v>102.67960320098335</v>
      </c>
    </row>
    <row r="344" spans="1:15" ht="24" customHeight="1">
      <c r="A344" s="34"/>
      <c r="B344" s="71" t="s">
        <v>134</v>
      </c>
      <c r="C344" s="51">
        <v>10000</v>
      </c>
      <c r="D344" s="11">
        <v>264</v>
      </c>
      <c r="E344" s="52">
        <f>(D344/C344)*100</f>
        <v>2.64</v>
      </c>
      <c r="F344" s="11">
        <v>10000</v>
      </c>
      <c r="G344" s="11">
        <v>10000</v>
      </c>
      <c r="H344" s="106" t="e">
        <f>(#REF!/F344)*100</f>
        <v>#REF!</v>
      </c>
      <c r="I344" s="11">
        <v>10000</v>
      </c>
      <c r="J344" s="280">
        <v>4000</v>
      </c>
      <c r="K344" s="242">
        <f>(J344/I344)*100</f>
        <v>40</v>
      </c>
      <c r="L344" s="11">
        <v>10000</v>
      </c>
      <c r="M344" s="280">
        <v>12000</v>
      </c>
      <c r="N344" s="11">
        <v>12000</v>
      </c>
      <c r="O344" s="242">
        <f t="shared" si="4"/>
        <v>120</v>
      </c>
    </row>
    <row r="345" spans="1:15" ht="24.75" customHeight="1">
      <c r="A345" s="34"/>
      <c r="B345" s="71" t="s">
        <v>212</v>
      </c>
      <c r="C345" s="51">
        <v>0</v>
      </c>
      <c r="D345" s="11">
        <v>0</v>
      </c>
      <c r="E345" s="52">
        <v>0</v>
      </c>
      <c r="F345" s="11">
        <v>0</v>
      </c>
      <c r="G345" s="11">
        <v>7680</v>
      </c>
      <c r="H345" s="106">
        <v>0</v>
      </c>
      <c r="I345" s="11">
        <v>7680</v>
      </c>
      <c r="J345" s="280">
        <v>5760</v>
      </c>
      <c r="K345" s="242">
        <f>(J345/I345)*100</f>
        <v>75</v>
      </c>
      <c r="L345" s="11">
        <v>7680</v>
      </c>
      <c r="M345" s="280">
        <v>10560</v>
      </c>
      <c r="N345" s="11">
        <v>10560</v>
      </c>
      <c r="O345" s="242">
        <f t="shared" si="4"/>
        <v>137.5</v>
      </c>
    </row>
    <row r="346" spans="1:15" ht="33.75" customHeight="1">
      <c r="A346" s="34"/>
      <c r="B346" s="71" t="s">
        <v>209</v>
      </c>
      <c r="C346" s="51">
        <v>0</v>
      </c>
      <c r="D346" s="11">
        <v>0</v>
      </c>
      <c r="E346" s="52">
        <v>0</v>
      </c>
      <c r="F346" s="11">
        <v>0</v>
      </c>
      <c r="G346" s="11">
        <v>34467</v>
      </c>
      <c r="H346" s="106">
        <v>0</v>
      </c>
      <c r="I346" s="11">
        <v>9185</v>
      </c>
      <c r="J346" s="280">
        <v>0</v>
      </c>
      <c r="K346" s="242">
        <f>(J346/I346)*100</f>
        <v>0</v>
      </c>
      <c r="L346" s="11">
        <v>9185</v>
      </c>
      <c r="M346" s="280">
        <v>53656</v>
      </c>
      <c r="N346" s="11">
        <v>53656</v>
      </c>
      <c r="O346" s="242">
        <f t="shared" si="4"/>
        <v>584.169842133914</v>
      </c>
    </row>
    <row r="347" spans="1:15" ht="27" customHeight="1">
      <c r="A347" s="34"/>
      <c r="B347" s="71" t="s">
        <v>410</v>
      </c>
      <c r="C347" s="51">
        <v>0</v>
      </c>
      <c r="D347" s="11">
        <v>0</v>
      </c>
      <c r="E347" s="52">
        <v>0</v>
      </c>
      <c r="F347" s="11">
        <v>0</v>
      </c>
      <c r="G347" s="11">
        <v>34467</v>
      </c>
      <c r="H347" s="106">
        <v>0</v>
      </c>
      <c r="I347" s="11"/>
      <c r="J347" s="280"/>
      <c r="K347" s="242"/>
      <c r="L347" s="11"/>
      <c r="M347" s="280">
        <v>8150</v>
      </c>
      <c r="N347" s="11">
        <v>8150</v>
      </c>
      <c r="O347" s="242">
        <v>0</v>
      </c>
    </row>
    <row r="348" spans="1:15" ht="32.25" customHeight="1">
      <c r="A348" s="34"/>
      <c r="B348" s="89" t="s">
        <v>394</v>
      </c>
      <c r="C348" s="54">
        <v>1307735</v>
      </c>
      <c r="D348" s="17">
        <v>347502.14</v>
      </c>
      <c r="E348" s="52">
        <f>(D348/C348)*100</f>
        <v>26.57282553422521</v>
      </c>
      <c r="F348" s="17">
        <v>1200912</v>
      </c>
      <c r="G348" s="17">
        <v>1695000</v>
      </c>
      <c r="H348" s="106" t="e">
        <f>(#REF!/F348)*100</f>
        <v>#REF!</v>
      </c>
      <c r="I348" s="17"/>
      <c r="J348" s="278"/>
      <c r="K348" s="242"/>
      <c r="L348" s="17"/>
      <c r="M348" s="278">
        <v>900000</v>
      </c>
      <c r="N348" s="17">
        <v>0</v>
      </c>
      <c r="O348" s="242">
        <v>0</v>
      </c>
    </row>
    <row r="349" spans="1:15" ht="36" customHeight="1">
      <c r="A349" s="34"/>
      <c r="B349" s="89" t="s">
        <v>253</v>
      </c>
      <c r="C349" s="54">
        <v>1307735</v>
      </c>
      <c r="D349" s="17">
        <v>347502.14</v>
      </c>
      <c r="E349" s="52">
        <f>(D349/C349)*100</f>
        <v>26.57282553422521</v>
      </c>
      <c r="F349" s="17">
        <v>1200912</v>
      </c>
      <c r="G349" s="17">
        <v>1695000</v>
      </c>
      <c r="H349" s="106" t="e">
        <f>(#REF!/F349)*100</f>
        <v>#REF!</v>
      </c>
      <c r="I349" s="17">
        <v>2000</v>
      </c>
      <c r="J349" s="278">
        <v>2000</v>
      </c>
      <c r="K349" s="242">
        <f>(J349/I349)*100</f>
        <v>100</v>
      </c>
      <c r="L349" s="17">
        <v>2000</v>
      </c>
      <c r="M349" s="278">
        <v>0</v>
      </c>
      <c r="N349" s="17">
        <v>0</v>
      </c>
      <c r="O349" s="242">
        <f t="shared" si="4"/>
        <v>0</v>
      </c>
    </row>
    <row r="350" spans="1:15" ht="21" customHeight="1">
      <c r="A350" s="34"/>
      <c r="B350" s="71" t="s">
        <v>163</v>
      </c>
      <c r="C350" s="51">
        <v>28800</v>
      </c>
      <c r="D350" s="11">
        <v>0</v>
      </c>
      <c r="E350" s="52">
        <f>(D350/C350)*100</f>
        <v>0</v>
      </c>
      <c r="F350" s="11">
        <v>28800</v>
      </c>
      <c r="G350" s="11">
        <v>107000</v>
      </c>
      <c r="H350" s="106" t="e">
        <f>(#REF!/F350)*100</f>
        <v>#REF!</v>
      </c>
      <c r="I350" s="11">
        <v>45041</v>
      </c>
      <c r="J350" s="280">
        <v>0</v>
      </c>
      <c r="K350" s="242">
        <f>(J350/I350)*100</f>
        <v>0</v>
      </c>
      <c r="L350" s="11">
        <v>45041</v>
      </c>
      <c r="M350" s="280">
        <v>20000</v>
      </c>
      <c r="N350" s="11">
        <v>20000</v>
      </c>
      <c r="O350" s="242">
        <f t="shared" si="4"/>
        <v>44.40398747807553</v>
      </c>
    </row>
    <row r="351" spans="1:15" ht="38.25" customHeight="1">
      <c r="A351" s="34"/>
      <c r="B351" s="71" t="s">
        <v>506</v>
      </c>
      <c r="C351" s="51"/>
      <c r="D351" s="11"/>
      <c r="E351" s="52"/>
      <c r="F351" s="11"/>
      <c r="G351" s="11"/>
      <c r="H351" s="106"/>
      <c r="I351" s="17">
        <v>23000</v>
      </c>
      <c r="J351" s="278">
        <v>0</v>
      </c>
      <c r="K351" s="242">
        <f>(J351/I351)*100</f>
        <v>0</v>
      </c>
      <c r="L351" s="17">
        <v>0</v>
      </c>
      <c r="M351" s="278">
        <v>0</v>
      </c>
      <c r="N351" s="17">
        <v>0</v>
      </c>
      <c r="O351" s="242">
        <v>0</v>
      </c>
    </row>
    <row r="352" spans="1:15" ht="50.25" customHeight="1">
      <c r="A352" s="34"/>
      <c r="B352" s="89" t="s">
        <v>411</v>
      </c>
      <c r="C352" s="54">
        <v>34894</v>
      </c>
      <c r="D352" s="17">
        <v>0</v>
      </c>
      <c r="E352" s="52">
        <f>(D352/C352)*100</f>
        <v>0</v>
      </c>
      <c r="F352" s="17">
        <v>34894</v>
      </c>
      <c r="G352" s="17">
        <v>153500</v>
      </c>
      <c r="H352" s="106" t="e">
        <f>(#REF!/F352)*100</f>
        <v>#REF!</v>
      </c>
      <c r="I352" s="17">
        <v>0</v>
      </c>
      <c r="J352" s="278">
        <v>0</v>
      </c>
      <c r="K352" s="242"/>
      <c r="L352" s="17">
        <v>0</v>
      </c>
      <c r="M352" s="278">
        <v>500</v>
      </c>
      <c r="N352" s="17">
        <v>500</v>
      </c>
      <c r="O352" s="242">
        <v>0</v>
      </c>
    </row>
    <row r="353" spans="1:15" ht="31.5" customHeight="1">
      <c r="A353" s="34"/>
      <c r="B353" s="89" t="s">
        <v>211</v>
      </c>
      <c r="C353" s="54">
        <v>0</v>
      </c>
      <c r="D353" s="17">
        <v>0</v>
      </c>
      <c r="E353" s="154">
        <v>0</v>
      </c>
      <c r="F353" s="17">
        <v>0</v>
      </c>
      <c r="G353" s="17">
        <v>10000</v>
      </c>
      <c r="H353" s="202">
        <v>0</v>
      </c>
      <c r="I353" s="17">
        <v>7750</v>
      </c>
      <c r="J353" s="278">
        <v>0</v>
      </c>
      <c r="K353" s="242">
        <f>(J353/I353)*100</f>
        <v>0</v>
      </c>
      <c r="L353" s="17">
        <v>883</v>
      </c>
      <c r="M353" s="278">
        <v>7500</v>
      </c>
      <c r="N353" s="17">
        <v>7500</v>
      </c>
      <c r="O353" s="242">
        <f t="shared" si="4"/>
        <v>849.3771234428086</v>
      </c>
    </row>
    <row r="354" spans="1:15" ht="35.25" customHeight="1">
      <c r="A354" s="34"/>
      <c r="B354" s="89" t="s">
        <v>378</v>
      </c>
      <c r="C354" s="54">
        <v>0</v>
      </c>
      <c r="D354" s="17">
        <v>0</v>
      </c>
      <c r="E354" s="154">
        <v>0</v>
      </c>
      <c r="F354" s="17">
        <v>0</v>
      </c>
      <c r="G354" s="17">
        <v>10000</v>
      </c>
      <c r="H354" s="202">
        <v>0</v>
      </c>
      <c r="I354" s="17">
        <v>0</v>
      </c>
      <c r="J354" s="278">
        <v>0</v>
      </c>
      <c r="K354" s="242">
        <v>0</v>
      </c>
      <c r="L354" s="17">
        <v>0</v>
      </c>
      <c r="M354" s="278">
        <v>100000</v>
      </c>
      <c r="N354" s="17">
        <v>75000</v>
      </c>
      <c r="O354" s="242">
        <v>0</v>
      </c>
    </row>
    <row r="355" spans="1:15" ht="25.5" customHeight="1">
      <c r="A355" s="34"/>
      <c r="B355" s="89" t="s">
        <v>443</v>
      </c>
      <c r="C355" s="54">
        <v>0</v>
      </c>
      <c r="D355" s="17">
        <v>0</v>
      </c>
      <c r="E355" s="154">
        <v>0</v>
      </c>
      <c r="F355" s="17">
        <v>0</v>
      </c>
      <c r="G355" s="17">
        <v>10000</v>
      </c>
      <c r="H355" s="202">
        <v>0</v>
      </c>
      <c r="I355" s="17">
        <v>0</v>
      </c>
      <c r="J355" s="278">
        <v>0</v>
      </c>
      <c r="K355" s="242">
        <v>0</v>
      </c>
      <c r="L355" s="17">
        <v>0</v>
      </c>
      <c r="M355" s="278">
        <v>76794</v>
      </c>
      <c r="N355" s="17">
        <v>40000</v>
      </c>
      <c r="O355" s="242">
        <v>0</v>
      </c>
    </row>
    <row r="356" spans="1:15" ht="30" customHeight="1">
      <c r="A356" s="34"/>
      <c r="B356" s="71" t="s">
        <v>432</v>
      </c>
      <c r="C356" s="51">
        <v>0</v>
      </c>
      <c r="D356" s="11">
        <v>0</v>
      </c>
      <c r="E356" s="52">
        <v>0</v>
      </c>
      <c r="F356" s="11">
        <v>0</v>
      </c>
      <c r="G356" s="11">
        <v>50000</v>
      </c>
      <c r="H356" s="106">
        <v>0</v>
      </c>
      <c r="I356" s="11"/>
      <c r="J356" s="11"/>
      <c r="K356" s="225"/>
      <c r="L356" s="11"/>
      <c r="M356" s="11">
        <v>100000</v>
      </c>
      <c r="N356" s="11">
        <v>100000</v>
      </c>
      <c r="O356" s="225">
        <v>0</v>
      </c>
    </row>
    <row r="357" spans="1:15" ht="15.75">
      <c r="A357" s="34"/>
      <c r="B357" s="116" t="s">
        <v>297</v>
      </c>
      <c r="C357" s="73"/>
      <c r="D357" s="14"/>
      <c r="E357" s="43"/>
      <c r="F357" s="14"/>
      <c r="G357" s="212"/>
      <c r="H357" s="201"/>
      <c r="I357" s="218"/>
      <c r="J357" s="237"/>
      <c r="K357" s="227"/>
      <c r="L357" s="218"/>
      <c r="M357" s="279"/>
      <c r="N357" s="218"/>
      <c r="O357" s="227"/>
    </row>
    <row r="358" spans="1:15" ht="52.5" customHeight="1">
      <c r="A358" s="34"/>
      <c r="B358" s="71" t="s">
        <v>413</v>
      </c>
      <c r="C358" s="51">
        <v>0</v>
      </c>
      <c r="D358" s="11">
        <v>0</v>
      </c>
      <c r="E358" s="52">
        <v>0</v>
      </c>
      <c r="F358" s="11">
        <v>0</v>
      </c>
      <c r="G358" s="11">
        <v>50000</v>
      </c>
      <c r="H358" s="106">
        <v>0</v>
      </c>
      <c r="I358" s="11"/>
      <c r="J358" s="11"/>
      <c r="K358" s="225"/>
      <c r="L358" s="11"/>
      <c r="M358" s="11">
        <v>20000</v>
      </c>
      <c r="N358" s="11">
        <v>20000</v>
      </c>
      <c r="O358" s="225">
        <v>0</v>
      </c>
    </row>
    <row r="359" spans="1:15" ht="23.25" customHeight="1">
      <c r="A359" s="34"/>
      <c r="B359" s="71" t="s">
        <v>412</v>
      </c>
      <c r="C359" s="73"/>
      <c r="D359" s="14"/>
      <c r="E359" s="43"/>
      <c r="F359" s="14"/>
      <c r="G359" s="14"/>
      <c r="H359" s="130"/>
      <c r="I359" s="14">
        <v>80500</v>
      </c>
      <c r="J359" s="212">
        <v>80199.27</v>
      </c>
      <c r="K359" s="225">
        <f>(J359/I359)*100</f>
        <v>99.62642236024845</v>
      </c>
      <c r="L359" s="14">
        <v>80199.27</v>
      </c>
      <c r="M359" s="212">
        <v>0</v>
      </c>
      <c r="N359" s="14">
        <v>0</v>
      </c>
      <c r="O359" s="225">
        <f>(N359/L359)*100</f>
        <v>0</v>
      </c>
    </row>
    <row r="360" spans="1:15" ht="21" customHeight="1">
      <c r="A360" s="34"/>
      <c r="B360" s="116" t="s">
        <v>166</v>
      </c>
      <c r="C360" s="73"/>
      <c r="D360" s="16"/>
      <c r="E360" s="81"/>
      <c r="F360" s="16"/>
      <c r="G360" s="16"/>
      <c r="H360" s="130"/>
      <c r="I360" s="18"/>
      <c r="J360" s="237"/>
      <c r="K360" s="227"/>
      <c r="L360" s="18"/>
      <c r="M360" s="237"/>
      <c r="N360" s="18"/>
      <c r="O360" s="227"/>
    </row>
    <row r="361" spans="1:15" ht="24" customHeight="1">
      <c r="A361" s="76"/>
      <c r="B361" s="71" t="s">
        <v>414</v>
      </c>
      <c r="C361" s="51">
        <v>0</v>
      </c>
      <c r="D361" s="11">
        <v>0</v>
      </c>
      <c r="E361" s="52">
        <v>0</v>
      </c>
      <c r="F361" s="11">
        <v>0</v>
      </c>
      <c r="G361" s="11">
        <v>50000</v>
      </c>
      <c r="H361" s="106">
        <v>0</v>
      </c>
      <c r="I361" s="11"/>
      <c r="J361" s="11"/>
      <c r="K361" s="225"/>
      <c r="L361" s="11"/>
      <c r="M361" s="11">
        <v>6000</v>
      </c>
      <c r="N361" s="11">
        <v>6000</v>
      </c>
      <c r="O361" s="225">
        <v>0</v>
      </c>
    </row>
    <row r="362" spans="1:15" ht="29.25" customHeight="1">
      <c r="A362" s="76"/>
      <c r="B362" s="71" t="s">
        <v>415</v>
      </c>
      <c r="C362" s="51">
        <v>0</v>
      </c>
      <c r="D362" s="11">
        <v>0</v>
      </c>
      <c r="E362" s="52">
        <v>0</v>
      </c>
      <c r="F362" s="11">
        <v>0</v>
      </c>
      <c r="G362" s="11">
        <v>50000</v>
      </c>
      <c r="H362" s="106">
        <v>0</v>
      </c>
      <c r="I362" s="11"/>
      <c r="J362" s="11"/>
      <c r="K362" s="225"/>
      <c r="L362" s="11"/>
      <c r="M362" s="11">
        <v>5000</v>
      </c>
      <c r="N362" s="11">
        <v>0</v>
      </c>
      <c r="O362" s="225">
        <v>0</v>
      </c>
    </row>
    <row r="363" spans="1:15" ht="39" customHeight="1">
      <c r="A363" s="34"/>
      <c r="B363" s="71" t="s">
        <v>310</v>
      </c>
      <c r="C363" s="51"/>
      <c r="D363" s="11"/>
      <c r="E363" s="52"/>
      <c r="F363" s="11"/>
      <c r="G363" s="11"/>
      <c r="H363" s="106"/>
      <c r="I363" s="11">
        <v>2800</v>
      </c>
      <c r="J363" s="11">
        <v>2800</v>
      </c>
      <c r="K363" s="225">
        <v>0</v>
      </c>
      <c r="L363" s="11">
        <v>2800</v>
      </c>
      <c r="M363" s="11">
        <v>0</v>
      </c>
      <c r="N363" s="11">
        <v>0</v>
      </c>
      <c r="O363" s="225">
        <v>0</v>
      </c>
    </row>
    <row r="364" spans="1:15" ht="39.75" customHeight="1">
      <c r="A364" s="34"/>
      <c r="B364" s="89" t="s">
        <v>298</v>
      </c>
      <c r="C364" s="73"/>
      <c r="D364" s="14"/>
      <c r="E364" s="81"/>
      <c r="F364" s="14"/>
      <c r="G364" s="14"/>
      <c r="H364" s="130"/>
      <c r="I364" s="14">
        <v>57200</v>
      </c>
      <c r="J364" s="212">
        <v>56990</v>
      </c>
      <c r="K364" s="225">
        <f>(J364/I364)*100</f>
        <v>99.63286713286713</v>
      </c>
      <c r="L364" s="14">
        <v>56990</v>
      </c>
      <c r="M364" s="212">
        <v>0</v>
      </c>
      <c r="N364" s="14">
        <v>0</v>
      </c>
      <c r="O364" s="225">
        <f>(N364/L364)*100</f>
        <v>0</v>
      </c>
    </row>
    <row r="365" spans="1:15" ht="18.75" customHeight="1">
      <c r="A365" s="34"/>
      <c r="B365" s="116" t="s">
        <v>395</v>
      </c>
      <c r="C365" s="73"/>
      <c r="D365" s="16"/>
      <c r="E365" s="81"/>
      <c r="F365" s="16"/>
      <c r="G365" s="16"/>
      <c r="H365" s="130"/>
      <c r="I365" s="18"/>
      <c r="J365" s="237"/>
      <c r="K365" s="227"/>
      <c r="L365" s="18"/>
      <c r="M365" s="237"/>
      <c r="N365" s="18"/>
      <c r="O365" s="227"/>
    </row>
    <row r="366" spans="1:15" ht="42" customHeight="1">
      <c r="A366" s="34"/>
      <c r="B366" s="71" t="s">
        <v>416</v>
      </c>
      <c r="C366" s="51">
        <v>0</v>
      </c>
      <c r="D366" s="11">
        <v>0</v>
      </c>
      <c r="E366" s="52">
        <v>0</v>
      </c>
      <c r="F366" s="11">
        <v>0</v>
      </c>
      <c r="G366" s="11">
        <v>50000</v>
      </c>
      <c r="H366" s="106">
        <v>0</v>
      </c>
      <c r="I366" s="11"/>
      <c r="J366" s="11"/>
      <c r="K366" s="225"/>
      <c r="L366" s="11"/>
      <c r="M366" s="11">
        <v>10000</v>
      </c>
      <c r="N366" s="11">
        <v>0</v>
      </c>
      <c r="O366" s="225">
        <v>0</v>
      </c>
    </row>
    <row r="367" spans="1:15" ht="39" customHeight="1">
      <c r="A367" s="34"/>
      <c r="B367" s="71" t="s">
        <v>396</v>
      </c>
      <c r="C367" s="51">
        <v>0</v>
      </c>
      <c r="D367" s="11">
        <v>0</v>
      </c>
      <c r="E367" s="52">
        <v>0</v>
      </c>
      <c r="F367" s="11">
        <v>0</v>
      </c>
      <c r="G367" s="11">
        <v>50000</v>
      </c>
      <c r="H367" s="106">
        <v>0</v>
      </c>
      <c r="I367" s="11"/>
      <c r="J367" s="11"/>
      <c r="K367" s="225"/>
      <c r="L367" s="11"/>
      <c r="M367" s="11">
        <v>130000</v>
      </c>
      <c r="N367" s="11">
        <v>100000</v>
      </c>
      <c r="O367" s="225">
        <v>0</v>
      </c>
    </row>
    <row r="368" spans="1:15" ht="21" customHeight="1">
      <c r="A368" s="34"/>
      <c r="B368" s="116" t="s">
        <v>397</v>
      </c>
      <c r="C368" s="73"/>
      <c r="D368" s="16"/>
      <c r="E368" s="81"/>
      <c r="F368" s="16"/>
      <c r="G368" s="16"/>
      <c r="H368" s="130"/>
      <c r="I368" s="18"/>
      <c r="J368" s="237"/>
      <c r="K368" s="227"/>
      <c r="L368" s="18"/>
      <c r="M368" s="279"/>
      <c r="N368" s="18"/>
      <c r="O368" s="227"/>
    </row>
    <row r="369" spans="1:15" ht="36.75" customHeight="1">
      <c r="A369" s="34"/>
      <c r="B369" s="71" t="s">
        <v>417</v>
      </c>
      <c r="C369" s="51">
        <v>0</v>
      </c>
      <c r="D369" s="11">
        <v>0</v>
      </c>
      <c r="E369" s="52">
        <v>0</v>
      </c>
      <c r="F369" s="11">
        <v>0</v>
      </c>
      <c r="G369" s="11">
        <v>50000</v>
      </c>
      <c r="H369" s="106">
        <v>0</v>
      </c>
      <c r="I369" s="11"/>
      <c r="J369" s="11"/>
      <c r="K369" s="225"/>
      <c r="L369" s="11"/>
      <c r="M369" s="11">
        <v>25000</v>
      </c>
      <c r="N369" s="11">
        <v>0</v>
      </c>
      <c r="O369" s="225">
        <v>0</v>
      </c>
    </row>
    <row r="370" spans="1:15" ht="27.75" customHeight="1">
      <c r="A370" s="34"/>
      <c r="B370" s="71" t="s">
        <v>398</v>
      </c>
      <c r="C370" s="51">
        <v>0</v>
      </c>
      <c r="D370" s="11">
        <v>0</v>
      </c>
      <c r="E370" s="52">
        <v>0</v>
      </c>
      <c r="F370" s="11">
        <v>0</v>
      </c>
      <c r="G370" s="11">
        <v>50000</v>
      </c>
      <c r="H370" s="106">
        <v>0</v>
      </c>
      <c r="I370" s="11"/>
      <c r="J370" s="11"/>
      <c r="K370" s="225"/>
      <c r="L370" s="11"/>
      <c r="M370" s="11">
        <v>180000</v>
      </c>
      <c r="N370" s="11">
        <v>180000</v>
      </c>
      <c r="O370" s="225">
        <v>0</v>
      </c>
    </row>
    <row r="371" spans="1:15" ht="21" customHeight="1">
      <c r="A371" s="34"/>
      <c r="B371" s="116" t="s">
        <v>473</v>
      </c>
      <c r="C371" s="73"/>
      <c r="D371" s="16"/>
      <c r="E371" s="81"/>
      <c r="F371" s="16"/>
      <c r="G371" s="16"/>
      <c r="H371" s="130"/>
      <c r="I371" s="18"/>
      <c r="J371" s="237"/>
      <c r="K371" s="227"/>
      <c r="L371" s="18"/>
      <c r="M371" s="279"/>
      <c r="N371" s="18"/>
      <c r="O371" s="227"/>
    </row>
    <row r="372" spans="1:15" ht="21" customHeight="1">
      <c r="A372" s="34"/>
      <c r="B372" s="71" t="s">
        <v>419</v>
      </c>
      <c r="C372" s="51">
        <v>0</v>
      </c>
      <c r="D372" s="11">
        <v>0</v>
      </c>
      <c r="E372" s="52">
        <v>0</v>
      </c>
      <c r="F372" s="11">
        <v>0</v>
      </c>
      <c r="G372" s="11">
        <v>50000</v>
      </c>
      <c r="H372" s="106">
        <v>0</v>
      </c>
      <c r="I372" s="11"/>
      <c r="J372" s="11"/>
      <c r="K372" s="225"/>
      <c r="L372" s="11"/>
      <c r="M372" s="11">
        <v>18000</v>
      </c>
      <c r="N372" s="11">
        <v>0</v>
      </c>
      <c r="O372" s="225">
        <v>0</v>
      </c>
    </row>
    <row r="373" spans="1:15" ht="30" customHeight="1">
      <c r="A373" s="34"/>
      <c r="B373" s="71" t="s">
        <v>418</v>
      </c>
      <c r="C373" s="51">
        <v>0</v>
      </c>
      <c r="D373" s="11">
        <v>0</v>
      </c>
      <c r="E373" s="52">
        <v>0</v>
      </c>
      <c r="F373" s="11">
        <v>0</v>
      </c>
      <c r="G373" s="11">
        <v>50000</v>
      </c>
      <c r="H373" s="106">
        <v>0</v>
      </c>
      <c r="I373" s="11"/>
      <c r="J373" s="11"/>
      <c r="K373" s="225"/>
      <c r="L373" s="11"/>
      <c r="M373" s="11">
        <v>25000</v>
      </c>
      <c r="N373" s="11">
        <v>25000</v>
      </c>
      <c r="O373" s="225">
        <v>0</v>
      </c>
    </row>
    <row r="374" spans="1:15" ht="21" customHeight="1">
      <c r="A374" s="34"/>
      <c r="B374" s="116" t="s">
        <v>399</v>
      </c>
      <c r="C374" s="73"/>
      <c r="D374" s="16"/>
      <c r="E374" s="81"/>
      <c r="F374" s="16"/>
      <c r="G374" s="16"/>
      <c r="H374" s="130"/>
      <c r="I374" s="18"/>
      <c r="J374" s="237"/>
      <c r="K374" s="227"/>
      <c r="L374" s="18"/>
      <c r="M374" s="279"/>
      <c r="N374" s="18"/>
      <c r="O374" s="227"/>
    </row>
    <row r="375" spans="1:15" ht="21" customHeight="1">
      <c r="A375" s="34"/>
      <c r="B375" s="71" t="s">
        <v>420</v>
      </c>
      <c r="C375" s="51">
        <v>0</v>
      </c>
      <c r="D375" s="11">
        <v>0</v>
      </c>
      <c r="E375" s="52">
        <v>0</v>
      </c>
      <c r="F375" s="11">
        <v>0</v>
      </c>
      <c r="G375" s="11">
        <v>50000</v>
      </c>
      <c r="H375" s="106">
        <v>0</v>
      </c>
      <c r="I375" s="11"/>
      <c r="J375" s="11"/>
      <c r="K375" s="225"/>
      <c r="L375" s="11"/>
      <c r="M375" s="11">
        <v>3000</v>
      </c>
      <c r="N375" s="11">
        <v>3000</v>
      </c>
      <c r="O375" s="225">
        <v>0</v>
      </c>
    </row>
    <row r="376" spans="1:15" ht="27" customHeight="1">
      <c r="A376" s="34"/>
      <c r="B376" s="71" t="s">
        <v>421</v>
      </c>
      <c r="C376" s="51">
        <v>0</v>
      </c>
      <c r="D376" s="11">
        <v>0</v>
      </c>
      <c r="E376" s="52">
        <v>0</v>
      </c>
      <c r="F376" s="11">
        <v>0</v>
      </c>
      <c r="G376" s="11">
        <v>50000</v>
      </c>
      <c r="H376" s="106">
        <v>0</v>
      </c>
      <c r="I376" s="11"/>
      <c r="J376" s="11"/>
      <c r="K376" s="225"/>
      <c r="L376" s="11"/>
      <c r="M376" s="11">
        <v>5000</v>
      </c>
      <c r="N376" s="11">
        <v>5000</v>
      </c>
      <c r="O376" s="225">
        <v>0</v>
      </c>
    </row>
    <row r="377" spans="1:15" ht="32.25" customHeight="1">
      <c r="A377" s="34"/>
      <c r="B377" s="71" t="s">
        <v>422</v>
      </c>
      <c r="C377" s="51">
        <v>0</v>
      </c>
      <c r="D377" s="11">
        <v>0</v>
      </c>
      <c r="E377" s="52">
        <v>0</v>
      </c>
      <c r="F377" s="11">
        <v>0</v>
      </c>
      <c r="G377" s="11">
        <v>50000</v>
      </c>
      <c r="H377" s="106">
        <v>0</v>
      </c>
      <c r="I377" s="11"/>
      <c r="J377" s="11"/>
      <c r="K377" s="225"/>
      <c r="L377" s="11"/>
      <c r="M377" s="11">
        <v>2000</v>
      </c>
      <c r="N377" s="11">
        <v>2000</v>
      </c>
      <c r="O377" s="225">
        <v>0</v>
      </c>
    </row>
    <row r="378" spans="1:15" ht="30.75" customHeight="1">
      <c r="A378" s="34"/>
      <c r="B378" s="71" t="s">
        <v>423</v>
      </c>
      <c r="C378" s="51">
        <v>0</v>
      </c>
      <c r="D378" s="11">
        <v>0</v>
      </c>
      <c r="E378" s="52">
        <v>0</v>
      </c>
      <c r="F378" s="11">
        <v>0</v>
      </c>
      <c r="G378" s="11">
        <v>50000</v>
      </c>
      <c r="H378" s="106">
        <v>0</v>
      </c>
      <c r="I378" s="11"/>
      <c r="J378" s="11"/>
      <c r="K378" s="225"/>
      <c r="L378" s="11"/>
      <c r="M378" s="11">
        <v>2000</v>
      </c>
      <c r="N378" s="11">
        <v>2000</v>
      </c>
      <c r="O378" s="225">
        <v>0</v>
      </c>
    </row>
    <row r="379" spans="1:15" ht="29.25" customHeight="1">
      <c r="A379" s="34"/>
      <c r="B379" s="71" t="s">
        <v>424</v>
      </c>
      <c r="C379" s="51">
        <v>0</v>
      </c>
      <c r="D379" s="11">
        <v>0</v>
      </c>
      <c r="E379" s="52">
        <v>0</v>
      </c>
      <c r="F379" s="11">
        <v>0</v>
      </c>
      <c r="G379" s="11">
        <v>50000</v>
      </c>
      <c r="H379" s="106">
        <v>0</v>
      </c>
      <c r="I379" s="11"/>
      <c r="J379" s="11"/>
      <c r="K379" s="225"/>
      <c r="L379" s="11"/>
      <c r="M379" s="11">
        <v>20000</v>
      </c>
      <c r="N379" s="11">
        <v>18000</v>
      </c>
      <c r="O379" s="225">
        <v>0</v>
      </c>
    </row>
    <row r="380" spans="1:15" ht="38.25" customHeight="1">
      <c r="A380" s="34"/>
      <c r="B380" s="71" t="s">
        <v>484</v>
      </c>
      <c r="C380" s="51">
        <v>0</v>
      </c>
      <c r="D380" s="11">
        <v>0</v>
      </c>
      <c r="E380" s="52">
        <v>0</v>
      </c>
      <c r="F380" s="11">
        <v>0</v>
      </c>
      <c r="G380" s="11">
        <v>50000</v>
      </c>
      <c r="H380" s="106">
        <v>0</v>
      </c>
      <c r="I380" s="11"/>
      <c r="J380" s="11"/>
      <c r="K380" s="225"/>
      <c r="L380" s="11"/>
      <c r="M380" s="11">
        <v>180000</v>
      </c>
      <c r="N380" s="11">
        <v>80000</v>
      </c>
      <c r="O380" s="225">
        <v>0</v>
      </c>
    </row>
    <row r="381" spans="1:15" ht="15.75">
      <c r="A381" s="34"/>
      <c r="B381" s="143" t="s">
        <v>167</v>
      </c>
      <c r="C381" s="59"/>
      <c r="D381" s="18"/>
      <c r="E381" s="97"/>
      <c r="F381" s="18"/>
      <c r="G381" s="18"/>
      <c r="H381" s="200"/>
      <c r="I381" s="18"/>
      <c r="J381" s="237"/>
      <c r="K381" s="227"/>
      <c r="L381" s="18"/>
      <c r="M381" s="279"/>
      <c r="N381" s="18"/>
      <c r="O381" s="227"/>
    </row>
    <row r="382" spans="1:15" ht="23.25" customHeight="1">
      <c r="A382" s="34"/>
      <c r="B382" s="71" t="s">
        <v>425</v>
      </c>
      <c r="C382" s="51">
        <v>0</v>
      </c>
      <c r="D382" s="11">
        <v>0</v>
      </c>
      <c r="E382" s="52">
        <v>0</v>
      </c>
      <c r="F382" s="11">
        <v>0</v>
      </c>
      <c r="G382" s="11">
        <v>50000</v>
      </c>
      <c r="H382" s="106">
        <v>0</v>
      </c>
      <c r="I382" s="11"/>
      <c r="J382" s="11"/>
      <c r="K382" s="225"/>
      <c r="L382" s="11"/>
      <c r="M382" s="11">
        <v>20000</v>
      </c>
      <c r="N382" s="11">
        <v>20000</v>
      </c>
      <c r="O382" s="225">
        <v>0</v>
      </c>
    </row>
    <row r="383" spans="1:15" ht="30" customHeight="1">
      <c r="A383" s="34"/>
      <c r="B383" s="89" t="s">
        <v>444</v>
      </c>
      <c r="C383" s="54">
        <v>0</v>
      </c>
      <c r="D383" s="17">
        <v>0</v>
      </c>
      <c r="E383" s="154">
        <v>0</v>
      </c>
      <c r="F383" s="17">
        <v>0</v>
      </c>
      <c r="G383" s="17">
        <v>10000</v>
      </c>
      <c r="H383" s="202">
        <v>0</v>
      </c>
      <c r="I383" s="17">
        <v>0</v>
      </c>
      <c r="J383" s="278">
        <v>0</v>
      </c>
      <c r="K383" s="242">
        <v>0</v>
      </c>
      <c r="L383" s="17">
        <v>0</v>
      </c>
      <c r="M383" s="278">
        <v>32300</v>
      </c>
      <c r="N383" s="17">
        <v>32300</v>
      </c>
      <c r="O383" s="242">
        <v>0</v>
      </c>
    </row>
    <row r="384" spans="1:15" ht="27" customHeight="1">
      <c r="A384" s="34"/>
      <c r="B384" s="107" t="s">
        <v>426</v>
      </c>
      <c r="C384" s="73"/>
      <c r="D384" s="16"/>
      <c r="E384" s="81"/>
      <c r="F384" s="16"/>
      <c r="G384" s="16"/>
      <c r="H384" s="130"/>
      <c r="I384" s="11">
        <v>15150</v>
      </c>
      <c r="J384" s="280">
        <v>0</v>
      </c>
      <c r="K384" s="225">
        <f>(J384/I384)*100</f>
        <v>0</v>
      </c>
      <c r="L384" s="11">
        <v>15150</v>
      </c>
      <c r="M384" s="280">
        <v>0</v>
      </c>
      <c r="N384" s="11">
        <v>0</v>
      </c>
      <c r="O384" s="225">
        <f>(N384/L384)*100</f>
        <v>0</v>
      </c>
    </row>
    <row r="385" spans="1:15" ht="49.5" customHeight="1">
      <c r="A385" s="34"/>
      <c r="B385" s="71" t="s">
        <v>241</v>
      </c>
      <c r="C385" s="51">
        <v>135000</v>
      </c>
      <c r="D385" s="11">
        <v>1830</v>
      </c>
      <c r="E385" s="52">
        <f>(D385/C385)*100</f>
        <v>1.3555555555555554</v>
      </c>
      <c r="F385" s="11">
        <v>18000</v>
      </c>
      <c r="G385" s="11">
        <v>155000</v>
      </c>
      <c r="H385" s="106" t="e">
        <f>(#REF!/F385)*100</f>
        <v>#REF!</v>
      </c>
      <c r="I385" s="11">
        <v>152350</v>
      </c>
      <c r="J385" s="280">
        <v>152342.2</v>
      </c>
      <c r="K385" s="225">
        <f>(J385/I385)*100</f>
        <v>99.99488021004267</v>
      </c>
      <c r="L385" s="11">
        <v>152342.2</v>
      </c>
      <c r="M385" s="280">
        <v>0</v>
      </c>
      <c r="N385" s="11">
        <v>0</v>
      </c>
      <c r="O385" s="225">
        <f>(N385/L385)*100</f>
        <v>0</v>
      </c>
    </row>
    <row r="386" spans="1:15" ht="15.75">
      <c r="A386" s="34"/>
      <c r="B386" s="135" t="s">
        <v>33</v>
      </c>
      <c r="C386" s="73"/>
      <c r="D386" s="16"/>
      <c r="E386" s="43"/>
      <c r="F386" s="16"/>
      <c r="G386" s="16"/>
      <c r="H386" s="130"/>
      <c r="I386" s="16"/>
      <c r="J386" s="238"/>
      <c r="K386" s="227"/>
      <c r="L386" s="16"/>
      <c r="M386" s="212"/>
      <c r="N386" s="16"/>
      <c r="O386" s="227"/>
    </row>
    <row r="387" spans="1:15" ht="36" customHeight="1">
      <c r="A387" s="34"/>
      <c r="B387" s="71" t="s">
        <v>427</v>
      </c>
      <c r="C387" s="51">
        <v>0</v>
      </c>
      <c r="D387" s="11">
        <v>0</v>
      </c>
      <c r="E387" s="52">
        <v>0</v>
      </c>
      <c r="F387" s="11">
        <v>0</v>
      </c>
      <c r="G387" s="11">
        <v>50000</v>
      </c>
      <c r="H387" s="106">
        <v>0</v>
      </c>
      <c r="I387" s="11"/>
      <c r="J387" s="11"/>
      <c r="K387" s="225"/>
      <c r="L387" s="11"/>
      <c r="M387" s="11">
        <v>8000</v>
      </c>
      <c r="N387" s="11">
        <v>0</v>
      </c>
      <c r="O387" s="225">
        <v>0</v>
      </c>
    </row>
    <row r="388" spans="1:15" ht="37.5" customHeight="1">
      <c r="A388" s="34"/>
      <c r="B388" s="71" t="s">
        <v>486</v>
      </c>
      <c r="C388" s="51">
        <v>0</v>
      </c>
      <c r="D388" s="11">
        <v>0</v>
      </c>
      <c r="E388" s="52">
        <v>0</v>
      </c>
      <c r="F388" s="11">
        <v>0</v>
      </c>
      <c r="G388" s="11">
        <v>50000</v>
      </c>
      <c r="H388" s="106">
        <v>0</v>
      </c>
      <c r="I388" s="11"/>
      <c r="J388" s="11"/>
      <c r="K388" s="225"/>
      <c r="L388" s="11"/>
      <c r="M388" s="11">
        <v>10000</v>
      </c>
      <c r="N388" s="11">
        <v>10000</v>
      </c>
      <c r="O388" s="225">
        <v>0</v>
      </c>
    </row>
    <row r="389" spans="1:15" ht="35.25" customHeight="1">
      <c r="A389" s="34"/>
      <c r="B389" s="71" t="s">
        <v>487</v>
      </c>
      <c r="C389" s="51">
        <v>0</v>
      </c>
      <c r="D389" s="11">
        <v>0</v>
      </c>
      <c r="E389" s="52">
        <v>0</v>
      </c>
      <c r="F389" s="11">
        <v>0</v>
      </c>
      <c r="G389" s="11">
        <v>50000</v>
      </c>
      <c r="H389" s="106">
        <v>0</v>
      </c>
      <c r="I389" s="11"/>
      <c r="J389" s="11"/>
      <c r="K389" s="225"/>
      <c r="L389" s="11"/>
      <c r="M389" s="11">
        <v>45000</v>
      </c>
      <c r="N389" s="11">
        <v>45000</v>
      </c>
      <c r="O389" s="225">
        <v>0</v>
      </c>
    </row>
    <row r="390" spans="1:15" ht="29.25" customHeight="1">
      <c r="A390" s="34"/>
      <c r="B390" s="71" t="s">
        <v>142</v>
      </c>
      <c r="C390" s="51">
        <v>38000</v>
      </c>
      <c r="D390" s="11">
        <v>25312.58</v>
      </c>
      <c r="E390" s="52">
        <f>(D390/C390)*100</f>
        <v>66.61205263157896</v>
      </c>
      <c r="F390" s="11">
        <v>38000</v>
      </c>
      <c r="G390" s="11">
        <v>38738</v>
      </c>
      <c r="H390" s="106" t="e">
        <f>(#REF!/F390)*100</f>
        <v>#REF!</v>
      </c>
      <c r="I390" s="11">
        <v>38738</v>
      </c>
      <c r="J390" s="280">
        <v>29053.08</v>
      </c>
      <c r="K390" s="225">
        <f>(J390/I390)*100</f>
        <v>74.99891579327792</v>
      </c>
      <c r="L390" s="11">
        <v>38738</v>
      </c>
      <c r="M390" s="280">
        <v>39680</v>
      </c>
      <c r="N390" s="11">
        <v>39680</v>
      </c>
      <c r="O390" s="225">
        <f>(N390/L390)*100</f>
        <v>102.43172079095461</v>
      </c>
    </row>
    <row r="391" spans="1:15" ht="15.75">
      <c r="A391" s="34"/>
      <c r="B391" s="116" t="s">
        <v>299</v>
      </c>
      <c r="C391" s="73"/>
      <c r="D391" s="14"/>
      <c r="E391" s="81"/>
      <c r="F391" s="14"/>
      <c r="G391" s="14"/>
      <c r="H391" s="130"/>
      <c r="I391" s="16"/>
      <c r="J391" s="238"/>
      <c r="K391" s="227"/>
      <c r="L391" s="16"/>
      <c r="M391" s="212"/>
      <c r="N391" s="16"/>
      <c r="O391" s="227"/>
    </row>
    <row r="392" spans="1:15" ht="36" customHeight="1">
      <c r="A392" s="34"/>
      <c r="B392" s="71" t="s">
        <v>450</v>
      </c>
      <c r="C392" s="51">
        <v>0</v>
      </c>
      <c r="D392" s="11">
        <v>0</v>
      </c>
      <c r="E392" s="52">
        <v>0</v>
      </c>
      <c r="F392" s="11">
        <v>0</v>
      </c>
      <c r="G392" s="11">
        <v>50000</v>
      </c>
      <c r="H392" s="106">
        <v>0</v>
      </c>
      <c r="I392" s="11"/>
      <c r="J392" s="11"/>
      <c r="K392" s="225"/>
      <c r="L392" s="11"/>
      <c r="M392" s="11">
        <v>500000</v>
      </c>
      <c r="N392" s="11">
        <v>150000</v>
      </c>
      <c r="O392" s="225">
        <v>0</v>
      </c>
    </row>
    <row r="393" spans="1:15" ht="38.25" customHeight="1">
      <c r="A393" s="53"/>
      <c r="B393" s="71" t="s">
        <v>312</v>
      </c>
      <c r="C393" s="51"/>
      <c r="D393" s="11"/>
      <c r="E393" s="52"/>
      <c r="F393" s="11"/>
      <c r="G393" s="11"/>
      <c r="H393" s="106"/>
      <c r="I393" s="11">
        <v>6819</v>
      </c>
      <c r="J393" s="280">
        <v>6234.2</v>
      </c>
      <c r="K393" s="225">
        <f>(J393/I393)*100</f>
        <v>91.4239624578384</v>
      </c>
      <c r="L393" s="11">
        <v>6234.2</v>
      </c>
      <c r="M393" s="280">
        <v>0</v>
      </c>
      <c r="N393" s="11">
        <v>0</v>
      </c>
      <c r="O393" s="225">
        <f>(N393/L393)*100</f>
        <v>0</v>
      </c>
    </row>
    <row r="394" spans="1:15" ht="11.25" customHeight="1" thickBot="1">
      <c r="A394" s="55"/>
      <c r="B394" s="109"/>
      <c r="C394" s="12"/>
      <c r="D394" s="15"/>
      <c r="E394" s="85"/>
      <c r="F394" s="15"/>
      <c r="G394" s="15"/>
      <c r="H394" s="201"/>
      <c r="I394" s="15"/>
      <c r="J394" s="15"/>
      <c r="K394" s="303"/>
      <c r="L394" s="15"/>
      <c r="M394" s="15"/>
      <c r="N394" s="15"/>
      <c r="O394" s="303"/>
    </row>
    <row r="395" spans="1:15" ht="13.5" customHeight="1">
      <c r="A395" s="2"/>
      <c r="B395" s="27"/>
      <c r="C395" s="28"/>
      <c r="D395" s="28"/>
      <c r="E395" s="82"/>
      <c r="F395" s="28"/>
      <c r="G395" s="2"/>
      <c r="H395" s="2"/>
      <c r="I395" s="207"/>
      <c r="J395" s="233"/>
      <c r="K395" s="2"/>
      <c r="L395" s="207"/>
      <c r="M395" s="233"/>
      <c r="N395" s="207"/>
      <c r="O395" s="2"/>
    </row>
    <row r="396" spans="1:15" ht="22.5" customHeight="1">
      <c r="A396" s="29" t="s">
        <v>48</v>
      </c>
      <c r="B396" s="30" t="s">
        <v>0</v>
      </c>
      <c r="C396" s="3" t="s">
        <v>43</v>
      </c>
      <c r="D396" s="3" t="s">
        <v>13</v>
      </c>
      <c r="E396" s="3" t="s">
        <v>47</v>
      </c>
      <c r="F396" s="3" t="s">
        <v>201</v>
      </c>
      <c r="G396" s="3" t="s">
        <v>203</v>
      </c>
      <c r="H396" s="3" t="s">
        <v>47</v>
      </c>
      <c r="I396" s="3" t="s">
        <v>43</v>
      </c>
      <c r="J396" s="234" t="s">
        <v>13</v>
      </c>
      <c r="K396" s="3" t="s">
        <v>47</v>
      </c>
      <c r="L396" s="3" t="s">
        <v>321</v>
      </c>
      <c r="M396" s="234" t="s">
        <v>323</v>
      </c>
      <c r="N396" s="3" t="s">
        <v>325</v>
      </c>
      <c r="O396" s="3" t="s">
        <v>47</v>
      </c>
    </row>
    <row r="397" spans="1:15" ht="18" customHeight="1">
      <c r="A397" s="29" t="s">
        <v>50</v>
      </c>
      <c r="B397" s="31"/>
      <c r="C397" s="3" t="s">
        <v>195</v>
      </c>
      <c r="D397" s="3" t="s">
        <v>195</v>
      </c>
      <c r="E397" s="3" t="s">
        <v>14</v>
      </c>
      <c r="F397" s="3" t="s">
        <v>202</v>
      </c>
      <c r="G397" s="3" t="s">
        <v>204</v>
      </c>
      <c r="H397" s="199" t="s">
        <v>14</v>
      </c>
      <c r="I397" s="3" t="s">
        <v>320</v>
      </c>
      <c r="J397" s="234" t="s">
        <v>320</v>
      </c>
      <c r="K397" s="206" t="s">
        <v>14</v>
      </c>
      <c r="L397" s="3" t="s">
        <v>202</v>
      </c>
      <c r="M397" s="234" t="s">
        <v>204</v>
      </c>
      <c r="N397" s="3" t="s">
        <v>324</v>
      </c>
      <c r="O397" s="206" t="s">
        <v>14</v>
      </c>
    </row>
    <row r="398" spans="1:15" ht="21" customHeight="1" thickBot="1">
      <c r="A398" s="32"/>
      <c r="B398" s="33"/>
      <c r="C398" s="4"/>
      <c r="D398" s="4"/>
      <c r="E398" s="4"/>
      <c r="F398" s="4">
        <v>2007</v>
      </c>
      <c r="G398" s="4">
        <v>2008</v>
      </c>
      <c r="H398" s="4"/>
      <c r="I398" s="4"/>
      <c r="J398" s="235"/>
      <c r="K398" s="4"/>
      <c r="L398" s="4" t="s">
        <v>322</v>
      </c>
      <c r="M398" s="235" t="s">
        <v>324</v>
      </c>
      <c r="N398" s="4"/>
      <c r="O398" s="4"/>
    </row>
    <row r="399" spans="1:15" ht="15.75">
      <c r="A399" s="34"/>
      <c r="B399" s="74" t="s">
        <v>254</v>
      </c>
      <c r="C399" s="59"/>
      <c r="D399" s="13"/>
      <c r="E399" s="97"/>
      <c r="F399" s="13"/>
      <c r="G399" s="13"/>
      <c r="H399" s="200"/>
      <c r="I399" s="18"/>
      <c r="J399" s="237"/>
      <c r="K399" s="227"/>
      <c r="L399" s="18"/>
      <c r="M399" s="279"/>
      <c r="N399" s="18"/>
      <c r="O399" s="227"/>
    </row>
    <row r="400" spans="1:15" ht="33" customHeight="1">
      <c r="A400" s="34"/>
      <c r="B400" s="71" t="s">
        <v>489</v>
      </c>
      <c r="C400" s="51">
        <v>0</v>
      </c>
      <c r="D400" s="11">
        <v>0</v>
      </c>
      <c r="E400" s="52">
        <v>0</v>
      </c>
      <c r="F400" s="11">
        <v>0</v>
      </c>
      <c r="G400" s="11">
        <v>50000</v>
      </c>
      <c r="H400" s="106">
        <v>0</v>
      </c>
      <c r="I400" s="11"/>
      <c r="J400" s="11"/>
      <c r="K400" s="225"/>
      <c r="L400" s="11"/>
      <c r="M400" s="11">
        <v>9000</v>
      </c>
      <c r="N400" s="11">
        <v>8000</v>
      </c>
      <c r="O400" s="225">
        <v>0</v>
      </c>
    </row>
    <row r="401" spans="1:15" ht="24" customHeight="1">
      <c r="A401" s="34"/>
      <c r="B401" s="71" t="s">
        <v>428</v>
      </c>
      <c r="C401" s="51">
        <v>0</v>
      </c>
      <c r="D401" s="11">
        <v>0</v>
      </c>
      <c r="E401" s="52">
        <v>0</v>
      </c>
      <c r="F401" s="11">
        <v>0</v>
      </c>
      <c r="G401" s="11">
        <v>50000</v>
      </c>
      <c r="H401" s="106">
        <v>0</v>
      </c>
      <c r="I401" s="11"/>
      <c r="J401" s="11"/>
      <c r="K401" s="225"/>
      <c r="L401" s="11"/>
      <c r="M401" s="11">
        <v>4000</v>
      </c>
      <c r="N401" s="11">
        <v>2000</v>
      </c>
      <c r="O401" s="225">
        <v>0</v>
      </c>
    </row>
    <row r="402" spans="1:15" ht="23.25" customHeight="1">
      <c r="A402" s="34"/>
      <c r="B402" s="71" t="s">
        <v>429</v>
      </c>
      <c r="C402" s="51">
        <v>0</v>
      </c>
      <c r="D402" s="11">
        <v>0</v>
      </c>
      <c r="E402" s="52">
        <v>0</v>
      </c>
      <c r="F402" s="11">
        <v>0</v>
      </c>
      <c r="G402" s="11">
        <v>50000</v>
      </c>
      <c r="H402" s="106">
        <v>0</v>
      </c>
      <c r="I402" s="11"/>
      <c r="J402" s="11"/>
      <c r="K402" s="225"/>
      <c r="L402" s="11"/>
      <c r="M402" s="11">
        <v>11000</v>
      </c>
      <c r="N402" s="11">
        <v>10000</v>
      </c>
      <c r="O402" s="225">
        <v>0</v>
      </c>
    </row>
    <row r="403" spans="1:15" ht="27" customHeight="1">
      <c r="A403" s="34"/>
      <c r="B403" s="71" t="s">
        <v>430</v>
      </c>
      <c r="C403" s="51">
        <v>0</v>
      </c>
      <c r="D403" s="11">
        <v>0</v>
      </c>
      <c r="E403" s="52">
        <v>0</v>
      </c>
      <c r="F403" s="11">
        <v>0</v>
      </c>
      <c r="G403" s="11">
        <v>50000</v>
      </c>
      <c r="H403" s="106">
        <v>0</v>
      </c>
      <c r="I403" s="11"/>
      <c r="J403" s="11"/>
      <c r="K403" s="225"/>
      <c r="L403" s="11"/>
      <c r="M403" s="11">
        <v>4500</v>
      </c>
      <c r="N403" s="11">
        <v>0</v>
      </c>
      <c r="O403" s="225">
        <v>0</v>
      </c>
    </row>
    <row r="404" spans="1:15" ht="32.25" customHeight="1">
      <c r="A404" s="34"/>
      <c r="B404" s="71" t="s">
        <v>431</v>
      </c>
      <c r="C404" s="51">
        <v>0</v>
      </c>
      <c r="D404" s="11">
        <v>0</v>
      </c>
      <c r="E404" s="52">
        <v>0</v>
      </c>
      <c r="F404" s="11">
        <v>0</v>
      </c>
      <c r="G404" s="11">
        <v>50000</v>
      </c>
      <c r="H404" s="106">
        <v>0</v>
      </c>
      <c r="I404" s="11"/>
      <c r="J404" s="11"/>
      <c r="K404" s="225"/>
      <c r="L404" s="11"/>
      <c r="M404" s="11">
        <v>6000</v>
      </c>
      <c r="N404" s="11">
        <v>0</v>
      </c>
      <c r="O404" s="225">
        <v>0</v>
      </c>
    </row>
    <row r="405" spans="1:15" ht="33" customHeight="1">
      <c r="A405" s="34"/>
      <c r="B405" s="71" t="s">
        <v>490</v>
      </c>
      <c r="C405" s="51">
        <v>0</v>
      </c>
      <c r="D405" s="11">
        <v>0</v>
      </c>
      <c r="E405" s="52">
        <v>0</v>
      </c>
      <c r="F405" s="11">
        <v>0</v>
      </c>
      <c r="G405" s="11">
        <v>50000</v>
      </c>
      <c r="H405" s="106">
        <v>0</v>
      </c>
      <c r="I405" s="11"/>
      <c r="J405" s="11"/>
      <c r="K405" s="225"/>
      <c r="L405" s="11"/>
      <c r="M405" s="11">
        <v>10000</v>
      </c>
      <c r="N405" s="11">
        <v>10000</v>
      </c>
      <c r="O405" s="225">
        <v>0</v>
      </c>
    </row>
    <row r="406" spans="1:15" ht="30.75" customHeight="1">
      <c r="A406" s="34"/>
      <c r="B406" s="71" t="s">
        <v>295</v>
      </c>
      <c r="C406" s="51">
        <v>0</v>
      </c>
      <c r="D406" s="11">
        <v>0</v>
      </c>
      <c r="E406" s="52">
        <v>0</v>
      </c>
      <c r="F406" s="11">
        <v>0</v>
      </c>
      <c r="G406" s="11">
        <v>150000</v>
      </c>
      <c r="H406" s="106">
        <v>0</v>
      </c>
      <c r="I406" s="11">
        <v>20000</v>
      </c>
      <c r="J406" s="280">
        <v>19800</v>
      </c>
      <c r="K406" s="225">
        <f>(J406/I406)*100</f>
        <v>99</v>
      </c>
      <c r="L406" s="11">
        <v>19800</v>
      </c>
      <c r="M406" s="280">
        <v>200000</v>
      </c>
      <c r="N406" s="11">
        <v>0</v>
      </c>
      <c r="O406" s="225">
        <f>(N406/L406)*100</f>
        <v>0</v>
      </c>
    </row>
    <row r="407" spans="1:15" ht="34.5" customHeight="1">
      <c r="A407" s="34"/>
      <c r="B407" s="89" t="s">
        <v>296</v>
      </c>
      <c r="C407" s="54">
        <v>0</v>
      </c>
      <c r="D407" s="17">
        <v>0</v>
      </c>
      <c r="E407" s="110">
        <v>0</v>
      </c>
      <c r="F407" s="17">
        <v>0</v>
      </c>
      <c r="G407" s="17">
        <v>7000</v>
      </c>
      <c r="H407" s="106">
        <v>0</v>
      </c>
      <c r="I407" s="17">
        <v>7000</v>
      </c>
      <c r="J407" s="278">
        <v>6800</v>
      </c>
      <c r="K407" s="242">
        <f>(J407/I407)*100</f>
        <v>97.14285714285714</v>
      </c>
      <c r="L407" s="17">
        <v>6800</v>
      </c>
      <c r="M407" s="278">
        <v>0</v>
      </c>
      <c r="N407" s="17">
        <v>0</v>
      </c>
      <c r="O407" s="242">
        <f>(N407/L407)*100</f>
        <v>0</v>
      </c>
    </row>
    <row r="408" spans="1:15" ht="50.25" customHeight="1">
      <c r="A408" s="34"/>
      <c r="B408" s="143" t="s">
        <v>347</v>
      </c>
      <c r="C408" s="59"/>
      <c r="D408" s="18"/>
      <c r="E408" s="97"/>
      <c r="F408" s="18"/>
      <c r="G408" s="18"/>
      <c r="H408" s="200"/>
      <c r="I408" s="13">
        <v>66365</v>
      </c>
      <c r="J408" s="279">
        <v>0</v>
      </c>
      <c r="K408" s="228">
        <f>(J408/I408)*100</f>
        <v>0</v>
      </c>
      <c r="L408" s="13">
        <v>66365</v>
      </c>
      <c r="M408" s="279">
        <v>83635</v>
      </c>
      <c r="N408" s="13">
        <v>83635</v>
      </c>
      <c r="O408" s="228">
        <f>(N408/L408)*100</f>
        <v>126.02275295713102</v>
      </c>
    </row>
    <row r="409" spans="1:15" ht="31.5" customHeight="1">
      <c r="A409" s="53"/>
      <c r="B409" s="107" t="s">
        <v>317</v>
      </c>
      <c r="C409" s="51"/>
      <c r="D409" s="268"/>
      <c r="E409" s="52"/>
      <c r="F409" s="268"/>
      <c r="G409" s="268"/>
      <c r="H409" s="106"/>
      <c r="I409" s="11">
        <v>34934</v>
      </c>
      <c r="J409" s="280">
        <v>0</v>
      </c>
      <c r="K409" s="225">
        <f>(J409/I409)*100</f>
        <v>0</v>
      </c>
      <c r="L409" s="11">
        <v>34934</v>
      </c>
      <c r="M409" s="280">
        <v>56190</v>
      </c>
      <c r="N409" s="11">
        <v>56190</v>
      </c>
      <c r="O409" s="225">
        <f>(N409/L409)*100</f>
        <v>160.84616705788056</v>
      </c>
    </row>
    <row r="410" spans="1:15" ht="15">
      <c r="A410" s="55"/>
      <c r="C410" s="12"/>
      <c r="D410" s="15"/>
      <c r="E410" s="85"/>
      <c r="F410" s="15"/>
      <c r="G410" s="15"/>
      <c r="H410" s="15"/>
      <c r="I410" s="214"/>
      <c r="J410" s="214"/>
      <c r="K410" s="240"/>
      <c r="L410" s="214"/>
      <c r="M410" s="214"/>
      <c r="N410" s="214"/>
      <c r="O410" s="240"/>
    </row>
    <row r="411" spans="1:15" ht="12.75" customHeight="1">
      <c r="A411" s="58"/>
      <c r="B411" s="74"/>
      <c r="C411" s="59"/>
      <c r="D411" s="13"/>
      <c r="E411" s="60"/>
      <c r="F411" s="13"/>
      <c r="G411" s="13"/>
      <c r="H411" s="13"/>
      <c r="I411" s="18"/>
      <c r="J411" s="237"/>
      <c r="K411" s="227"/>
      <c r="L411" s="18"/>
      <c r="M411" s="237"/>
      <c r="N411" s="18"/>
      <c r="O411" s="227"/>
    </row>
    <row r="412" spans="1:15" ht="15.75">
      <c r="A412" s="66">
        <v>80110</v>
      </c>
      <c r="B412" s="67" t="s">
        <v>81</v>
      </c>
      <c r="C412" s="46">
        <f>SUM(C414,C420,C448)</f>
        <v>8749546</v>
      </c>
      <c r="D412" s="9">
        <f>SUM(D414,D420,D448)</f>
        <v>5292937.8100000005</v>
      </c>
      <c r="E412" s="47">
        <f>(D412/C412)*100</f>
        <v>60.493856595530794</v>
      </c>
      <c r="F412" s="9">
        <f>SUM(F414,F420,F448)</f>
        <v>7610649.99</v>
      </c>
      <c r="G412" s="9">
        <f>SUM(G414,G420,G448)</f>
        <v>13062490</v>
      </c>
      <c r="H412" s="9" t="e">
        <f>(#REF!/F412)*100</f>
        <v>#REF!</v>
      </c>
      <c r="I412" s="9">
        <f>SUM(I414,I420,I448)</f>
        <v>8290613</v>
      </c>
      <c r="J412" s="283">
        <f>SUM(J414,J420,J448)</f>
        <v>5620781.1899999995</v>
      </c>
      <c r="K412" s="224">
        <f>(J412/I412)*100</f>
        <v>67.79693117987776</v>
      </c>
      <c r="L412" s="9">
        <f>SUM(L414,L420,L448)</f>
        <v>8235164.149999999</v>
      </c>
      <c r="M412" s="283">
        <f>SUM(M414,M420,M448)</f>
        <v>13594092</v>
      </c>
      <c r="N412" s="9">
        <f>SUM(N414,N420,N448)</f>
        <v>8058938</v>
      </c>
      <c r="O412" s="224">
        <f>(N412/L412)*100</f>
        <v>97.86007726391223</v>
      </c>
    </row>
    <row r="413" spans="1:15" ht="12.75" customHeight="1">
      <c r="A413" s="34"/>
      <c r="B413" s="34"/>
      <c r="C413" s="59"/>
      <c r="D413" s="13"/>
      <c r="E413" s="60"/>
      <c r="F413" s="13"/>
      <c r="G413" s="13"/>
      <c r="H413" s="13"/>
      <c r="I413" s="13"/>
      <c r="J413" s="279"/>
      <c r="K413" s="8"/>
      <c r="L413" s="13"/>
      <c r="M413" s="237"/>
      <c r="N413" s="13"/>
      <c r="O413" s="8"/>
    </row>
    <row r="414" spans="1:15" ht="15.75">
      <c r="A414" s="34"/>
      <c r="B414" s="155" t="s">
        <v>130</v>
      </c>
      <c r="C414" s="133">
        <v>7532929</v>
      </c>
      <c r="D414" s="134">
        <v>5263838.82</v>
      </c>
      <c r="E414" s="49">
        <f>(D414/C414)*100</f>
        <v>69.87771715357998</v>
      </c>
      <c r="F414" s="134">
        <v>7532929</v>
      </c>
      <c r="G414" s="134">
        <f>6972605+125655+22000</f>
        <v>7120260</v>
      </c>
      <c r="H414" s="10" t="e">
        <f>(#REF!/F414)*100</f>
        <v>#REF!</v>
      </c>
      <c r="I414" s="10">
        <f>7595766+125655+22000+5162</f>
        <v>7748583</v>
      </c>
      <c r="J414" s="284">
        <v>5384038.04</v>
      </c>
      <c r="K414" s="8">
        <f>(J414/I414)*100</f>
        <v>69.48416297534659</v>
      </c>
      <c r="L414" s="10">
        <v>7748583</v>
      </c>
      <c r="M414" s="284">
        <f>7483177+139356+6000</f>
        <v>7628533</v>
      </c>
      <c r="N414" s="284">
        <f>7483177+139356+6000</f>
        <v>7628533</v>
      </c>
      <c r="O414" s="8">
        <f>(N414/L414)*100</f>
        <v>98.45068446708257</v>
      </c>
    </row>
    <row r="415" spans="1:15" ht="15.75">
      <c r="A415" s="34"/>
      <c r="B415" s="156" t="s">
        <v>5</v>
      </c>
      <c r="C415" s="73"/>
      <c r="D415" s="14"/>
      <c r="E415" s="43"/>
      <c r="F415" s="127"/>
      <c r="G415" s="14"/>
      <c r="H415" s="134"/>
      <c r="I415" s="14"/>
      <c r="J415" s="238"/>
      <c r="K415" s="227"/>
      <c r="L415" s="16"/>
      <c r="M415" s="238"/>
      <c r="N415" s="14"/>
      <c r="O415" s="227"/>
    </row>
    <row r="416" spans="1:15" ht="18.75" customHeight="1">
      <c r="A416" s="34"/>
      <c r="B416" s="53" t="s">
        <v>122</v>
      </c>
      <c r="C416" s="51">
        <v>6509535</v>
      </c>
      <c r="D416" s="11">
        <v>4555954.5</v>
      </c>
      <c r="E416" s="52">
        <f>(D416/C416)*100</f>
        <v>69.98893930211605</v>
      </c>
      <c r="F416" s="106">
        <v>6509535</v>
      </c>
      <c r="G416" s="11">
        <f>6007631+125655+22000</f>
        <v>6155286</v>
      </c>
      <c r="H416" s="106" t="e">
        <f>(#REF!/F416)*100</f>
        <v>#REF!</v>
      </c>
      <c r="I416" s="11">
        <f>6571366+125655+22000</f>
        <v>6719021</v>
      </c>
      <c r="J416" s="280">
        <v>4607570.08</v>
      </c>
      <c r="K416" s="225">
        <f>(J416/I416)*100</f>
        <v>68.57502127170015</v>
      </c>
      <c r="L416" s="11">
        <v>6719021</v>
      </c>
      <c r="M416" s="280">
        <f>6346499+139356</f>
        <v>6485855</v>
      </c>
      <c r="N416" s="280">
        <f>6346499+139356</f>
        <v>6485855</v>
      </c>
      <c r="O416" s="225">
        <f>(N416/L416)*100</f>
        <v>96.52976229721563</v>
      </c>
    </row>
    <row r="417" spans="1:15" ht="24.75" customHeight="1">
      <c r="A417" s="34"/>
      <c r="B417" s="72" t="s">
        <v>228</v>
      </c>
      <c r="C417" s="73">
        <v>0</v>
      </c>
      <c r="D417" s="14">
        <v>0</v>
      </c>
      <c r="E417" s="81">
        <v>0</v>
      </c>
      <c r="F417" s="14">
        <v>0</v>
      </c>
      <c r="G417" s="14">
        <v>4000</v>
      </c>
      <c r="H417" s="130">
        <v>0</v>
      </c>
      <c r="I417" s="14">
        <v>5162</v>
      </c>
      <c r="J417" s="212">
        <v>4310</v>
      </c>
      <c r="K417" s="227">
        <f>(J417/I417)*100</f>
        <v>83.49476946919798</v>
      </c>
      <c r="L417" s="14">
        <v>5162</v>
      </c>
      <c r="M417" s="212">
        <v>6000</v>
      </c>
      <c r="N417" s="14">
        <v>6000</v>
      </c>
      <c r="O417" s="227">
        <f>(N417/L417)*100</f>
        <v>116.2340178225494</v>
      </c>
    </row>
    <row r="418" spans="1:15" ht="17.25" customHeight="1">
      <c r="A418" s="34"/>
      <c r="B418" s="71" t="s">
        <v>316</v>
      </c>
      <c r="C418" s="51"/>
      <c r="D418" s="11"/>
      <c r="E418" s="52"/>
      <c r="F418" s="11"/>
      <c r="G418" s="11"/>
      <c r="H418" s="106"/>
      <c r="I418" s="11">
        <v>0</v>
      </c>
      <c r="J418" s="280">
        <v>4310</v>
      </c>
      <c r="K418" s="225"/>
      <c r="L418" s="11">
        <v>4310</v>
      </c>
      <c r="M418" s="260"/>
      <c r="N418" s="11"/>
      <c r="O418" s="225"/>
    </row>
    <row r="419" spans="1:15" ht="12.75" customHeight="1">
      <c r="A419" s="34"/>
      <c r="B419" s="34"/>
      <c r="C419" s="73"/>
      <c r="D419" s="16"/>
      <c r="E419" s="43"/>
      <c r="F419" s="16"/>
      <c r="G419" s="16"/>
      <c r="H419" s="16"/>
      <c r="I419" s="14"/>
      <c r="J419" s="238"/>
      <c r="K419" s="227"/>
      <c r="L419" s="16"/>
      <c r="M419" s="238"/>
      <c r="N419" s="16"/>
      <c r="O419" s="227"/>
    </row>
    <row r="420" spans="1:15" ht="21" customHeight="1">
      <c r="A420" s="34"/>
      <c r="B420" s="156" t="s">
        <v>131</v>
      </c>
      <c r="C420" s="133">
        <f>SUM(C422:C429,C443:C446)</f>
        <v>69967</v>
      </c>
      <c r="D420" s="10">
        <f>SUM(D422:D429,D443:D446)</f>
        <v>21345</v>
      </c>
      <c r="E420" s="49">
        <f>(D420/C420)*100</f>
        <v>30.507239127017023</v>
      </c>
      <c r="F420" s="10">
        <f>SUM(F422:F429,F443:F446)</f>
        <v>69967</v>
      </c>
      <c r="G420" s="10">
        <f>SUM(G422:G429,G443:G446)</f>
        <v>392230</v>
      </c>
      <c r="H420" s="10" t="e">
        <f>(#REF!/F420)*100</f>
        <v>#REF!</v>
      </c>
      <c r="I420" s="10">
        <f>SUM(I422:I441,I443:I446)</f>
        <v>358030</v>
      </c>
      <c r="J420" s="284">
        <f>SUM(J422:J441,J443:J446)</f>
        <v>52951.93</v>
      </c>
      <c r="K420" s="229">
        <f>(J420/I420)*100</f>
        <v>14.789802530514203</v>
      </c>
      <c r="L420" s="10">
        <f>SUM(L422:L441,L443:L446)</f>
        <v>302789.93</v>
      </c>
      <c r="M420" s="284">
        <f>SUM(M422:M441,M443:M446)</f>
        <v>543405</v>
      </c>
      <c r="N420" s="10">
        <f>SUM(N422:N441,N443:N446)</f>
        <v>260405</v>
      </c>
      <c r="O420" s="229">
        <f>(N420/L420)*100</f>
        <v>86.00186934882544</v>
      </c>
    </row>
    <row r="421" spans="1:15" ht="15.75">
      <c r="A421" s="34"/>
      <c r="B421" s="156" t="s">
        <v>5</v>
      </c>
      <c r="C421" s="73"/>
      <c r="D421" s="16"/>
      <c r="E421" s="43"/>
      <c r="F421" s="16"/>
      <c r="G421" s="16"/>
      <c r="H421" s="16"/>
      <c r="I421" s="14"/>
      <c r="J421" s="238"/>
      <c r="K421" s="227"/>
      <c r="L421" s="16"/>
      <c r="M421" s="238"/>
      <c r="N421" s="16"/>
      <c r="O421" s="227"/>
    </row>
    <row r="422" spans="1:15" ht="24" customHeight="1">
      <c r="A422" s="34"/>
      <c r="B422" s="53" t="s">
        <v>83</v>
      </c>
      <c r="C422" s="51">
        <v>40000</v>
      </c>
      <c r="D422" s="11">
        <v>11155</v>
      </c>
      <c r="E422" s="52">
        <f>(D422/C422)*100</f>
        <v>27.8875</v>
      </c>
      <c r="F422" s="11">
        <v>40000</v>
      </c>
      <c r="G422" s="11">
        <v>40000</v>
      </c>
      <c r="H422" s="106" t="e">
        <f>(#REF!/F422)*100</f>
        <v>#REF!</v>
      </c>
      <c r="I422" s="11">
        <v>40000</v>
      </c>
      <c r="J422" s="281">
        <v>14397</v>
      </c>
      <c r="K422" s="225">
        <f>(J422/I422)*100</f>
        <v>35.9925</v>
      </c>
      <c r="L422" s="11">
        <v>40000</v>
      </c>
      <c r="M422" s="281">
        <v>39000</v>
      </c>
      <c r="N422" s="11">
        <v>39000</v>
      </c>
      <c r="O422" s="225">
        <f>(N422/L422)*100</f>
        <v>97.5</v>
      </c>
    </row>
    <row r="423" spans="1:15" ht="24" customHeight="1">
      <c r="A423" s="34"/>
      <c r="B423" s="89" t="s">
        <v>164</v>
      </c>
      <c r="C423" s="54">
        <v>19777</v>
      </c>
      <c r="D423" s="17">
        <v>0</v>
      </c>
      <c r="E423" s="52">
        <f>(D423/C423)*100</f>
        <v>0</v>
      </c>
      <c r="F423" s="17">
        <v>19777</v>
      </c>
      <c r="G423" s="17">
        <v>41000</v>
      </c>
      <c r="H423" s="106" t="e">
        <f>(#REF!/F423)*100</f>
        <v>#REF!</v>
      </c>
      <c r="I423" s="17">
        <v>2435</v>
      </c>
      <c r="J423" s="278">
        <v>0</v>
      </c>
      <c r="K423" s="242">
        <f>(J423/I423)*100</f>
        <v>0</v>
      </c>
      <c r="L423" s="17">
        <v>2435</v>
      </c>
      <c r="M423" s="278">
        <v>15000</v>
      </c>
      <c r="N423" s="17">
        <v>15000</v>
      </c>
      <c r="O423" s="242">
        <f>(N423/L423)*100</f>
        <v>616.0164271047228</v>
      </c>
    </row>
    <row r="424" spans="1:15" ht="68.25" customHeight="1">
      <c r="A424" s="34"/>
      <c r="B424" s="89" t="s">
        <v>451</v>
      </c>
      <c r="C424" s="54">
        <v>0</v>
      </c>
      <c r="D424" s="17">
        <v>0</v>
      </c>
      <c r="E424" s="52">
        <v>0</v>
      </c>
      <c r="F424" s="17">
        <v>0</v>
      </c>
      <c r="G424" s="17">
        <v>82000</v>
      </c>
      <c r="H424" s="106">
        <v>0</v>
      </c>
      <c r="I424" s="17">
        <v>0</v>
      </c>
      <c r="J424" s="278">
        <v>0</v>
      </c>
      <c r="K424" s="225">
        <v>0</v>
      </c>
      <c r="L424" s="17">
        <v>0</v>
      </c>
      <c r="M424" s="278">
        <v>750</v>
      </c>
      <c r="N424" s="17">
        <v>750</v>
      </c>
      <c r="O424" s="225">
        <v>0</v>
      </c>
    </row>
    <row r="425" spans="1:15" ht="24" customHeight="1">
      <c r="A425" s="34"/>
      <c r="B425" s="89" t="s">
        <v>435</v>
      </c>
      <c r="C425" s="54">
        <v>0</v>
      </c>
      <c r="D425" s="17">
        <v>0</v>
      </c>
      <c r="E425" s="52">
        <v>0</v>
      </c>
      <c r="F425" s="17">
        <v>0</v>
      </c>
      <c r="G425" s="17">
        <v>82000</v>
      </c>
      <c r="H425" s="106">
        <v>0</v>
      </c>
      <c r="I425" s="17"/>
      <c r="J425" s="278"/>
      <c r="K425" s="225"/>
      <c r="L425" s="17"/>
      <c r="M425" s="278">
        <v>25000</v>
      </c>
      <c r="N425" s="17">
        <v>25000</v>
      </c>
      <c r="O425" s="225">
        <v>0</v>
      </c>
    </row>
    <row r="426" spans="1:15" ht="21.75" customHeight="1">
      <c r="A426" s="34"/>
      <c r="B426" s="89" t="s">
        <v>436</v>
      </c>
      <c r="C426" s="54">
        <v>0</v>
      </c>
      <c r="D426" s="17">
        <v>0</v>
      </c>
      <c r="E426" s="52">
        <v>0</v>
      </c>
      <c r="F426" s="17">
        <v>0</v>
      </c>
      <c r="G426" s="17">
        <v>82000</v>
      </c>
      <c r="H426" s="106">
        <v>0</v>
      </c>
      <c r="I426" s="17"/>
      <c r="J426" s="278"/>
      <c r="K426" s="225"/>
      <c r="L426" s="17"/>
      <c r="M426" s="278">
        <v>5365</v>
      </c>
      <c r="N426" s="17">
        <v>5365</v>
      </c>
      <c r="O426" s="225">
        <v>0</v>
      </c>
    </row>
    <row r="427" spans="1:15" ht="41.25" customHeight="1">
      <c r="A427" s="34"/>
      <c r="B427" s="74" t="s">
        <v>211</v>
      </c>
      <c r="C427" s="59">
        <v>0</v>
      </c>
      <c r="D427" s="13">
        <v>0</v>
      </c>
      <c r="E427" s="43">
        <v>0</v>
      </c>
      <c r="F427" s="13">
        <v>0</v>
      </c>
      <c r="G427" s="13">
        <v>45000</v>
      </c>
      <c r="H427" s="130">
        <v>0</v>
      </c>
      <c r="I427" s="13">
        <v>45000</v>
      </c>
      <c r="J427" s="279">
        <v>0</v>
      </c>
      <c r="K427" s="228">
        <f>(J427/I427)*100</f>
        <v>0</v>
      </c>
      <c r="L427" s="13">
        <v>0</v>
      </c>
      <c r="M427" s="279">
        <v>20000</v>
      </c>
      <c r="N427" s="13">
        <v>15000</v>
      </c>
      <c r="O427" s="228">
        <v>0</v>
      </c>
    </row>
    <row r="428" spans="1:15" ht="15.75">
      <c r="A428" s="76"/>
      <c r="B428" s="143" t="s">
        <v>302</v>
      </c>
      <c r="C428" s="59"/>
      <c r="D428" s="13"/>
      <c r="E428" s="60"/>
      <c r="F428" s="13"/>
      <c r="G428" s="13"/>
      <c r="H428" s="200"/>
      <c r="I428" s="18"/>
      <c r="J428" s="18"/>
      <c r="K428" s="228"/>
      <c r="L428" s="13"/>
      <c r="M428" s="18"/>
      <c r="N428" s="13"/>
      <c r="O428" s="228"/>
    </row>
    <row r="429" spans="1:15" ht="23.25" customHeight="1">
      <c r="A429" s="76"/>
      <c r="B429" s="71" t="s">
        <v>229</v>
      </c>
      <c r="C429" s="51">
        <v>0</v>
      </c>
      <c r="D429" s="11">
        <v>0</v>
      </c>
      <c r="E429" s="148">
        <v>0</v>
      </c>
      <c r="F429" s="11">
        <v>0</v>
      </c>
      <c r="G429" s="11">
        <v>10000</v>
      </c>
      <c r="H429" s="106">
        <v>0</v>
      </c>
      <c r="I429" s="11">
        <v>10000</v>
      </c>
      <c r="J429" s="11">
        <v>0</v>
      </c>
      <c r="K429" s="225">
        <f>(J429/I429)*100</f>
        <v>0</v>
      </c>
      <c r="L429" s="11">
        <v>0</v>
      </c>
      <c r="M429" s="11">
        <v>0</v>
      </c>
      <c r="N429" s="11">
        <v>0</v>
      </c>
      <c r="O429" s="225">
        <v>0</v>
      </c>
    </row>
    <row r="430" spans="1:15" ht="39" customHeight="1">
      <c r="A430" s="76"/>
      <c r="B430" s="89" t="s">
        <v>342</v>
      </c>
      <c r="C430" s="73"/>
      <c r="D430" s="14"/>
      <c r="E430" s="43"/>
      <c r="F430" s="14"/>
      <c r="G430" s="14"/>
      <c r="H430" s="130"/>
      <c r="I430" s="11">
        <v>50000</v>
      </c>
      <c r="J430" s="11">
        <v>0</v>
      </c>
      <c r="K430" s="225">
        <f>(J430/I430)*100</f>
        <v>0</v>
      </c>
      <c r="L430" s="11">
        <v>50000</v>
      </c>
      <c r="M430" s="11">
        <v>0</v>
      </c>
      <c r="N430" s="11">
        <v>0</v>
      </c>
      <c r="O430" s="225">
        <f>(N430/L430)*100</f>
        <v>0</v>
      </c>
    </row>
    <row r="431" spans="1:15" ht="53.25" customHeight="1">
      <c r="A431" s="76"/>
      <c r="B431" s="145" t="s">
        <v>383</v>
      </c>
      <c r="C431" s="73"/>
      <c r="D431" s="14"/>
      <c r="E431" s="43"/>
      <c r="F431" s="14"/>
      <c r="G431" s="14"/>
      <c r="H431" s="130"/>
      <c r="I431" s="11"/>
      <c r="J431" s="268"/>
      <c r="K431" s="225"/>
      <c r="L431" s="11"/>
      <c r="M431" s="11">
        <v>25000</v>
      </c>
      <c r="N431" s="11">
        <v>25000</v>
      </c>
      <c r="O431" s="225">
        <v>0</v>
      </c>
    </row>
    <row r="432" spans="1:15" ht="55.5" customHeight="1">
      <c r="A432" s="34"/>
      <c r="B432" s="72" t="s">
        <v>306</v>
      </c>
      <c r="C432" s="73"/>
      <c r="D432" s="14"/>
      <c r="E432" s="43"/>
      <c r="F432" s="14"/>
      <c r="G432" s="14"/>
      <c r="H432" s="130"/>
      <c r="I432" s="14">
        <v>10000</v>
      </c>
      <c r="J432" s="212">
        <v>9760</v>
      </c>
      <c r="K432" s="227">
        <f>(J432/I432)*100</f>
        <v>97.6</v>
      </c>
      <c r="L432" s="14">
        <v>9760</v>
      </c>
      <c r="M432" s="212">
        <v>0</v>
      </c>
      <c r="N432" s="14">
        <v>0</v>
      </c>
      <c r="O432" s="227">
        <f>(N432/L432)*100</f>
        <v>0</v>
      </c>
    </row>
    <row r="433" spans="1:15" ht="15.75">
      <c r="A433" s="34"/>
      <c r="B433" s="143" t="s">
        <v>343</v>
      </c>
      <c r="C433" s="248"/>
      <c r="D433" s="249"/>
      <c r="E433" s="250"/>
      <c r="F433" s="249"/>
      <c r="G433" s="249"/>
      <c r="H433" s="249"/>
      <c r="I433" s="275"/>
      <c r="J433" s="269"/>
      <c r="K433" s="228"/>
      <c r="L433" s="21"/>
      <c r="M433" s="269"/>
      <c r="N433" s="21"/>
      <c r="O433" s="228"/>
    </row>
    <row r="434" spans="1:15" ht="23.25" customHeight="1">
      <c r="A434" s="34"/>
      <c r="B434" s="71" t="s">
        <v>434</v>
      </c>
      <c r="C434" s="51">
        <v>0</v>
      </c>
      <c r="D434" s="11">
        <v>0</v>
      </c>
      <c r="E434" s="52">
        <v>0</v>
      </c>
      <c r="F434" s="11">
        <v>0</v>
      </c>
      <c r="G434" s="11">
        <v>50000</v>
      </c>
      <c r="H434" s="106">
        <v>0</v>
      </c>
      <c r="I434" s="11"/>
      <c r="J434" s="11"/>
      <c r="K434" s="225"/>
      <c r="L434" s="11"/>
      <c r="M434" s="11">
        <v>25000</v>
      </c>
      <c r="N434" s="11">
        <v>25000</v>
      </c>
      <c r="O434" s="225">
        <v>0</v>
      </c>
    </row>
    <row r="435" spans="1:15" ht="24" customHeight="1">
      <c r="A435" s="34"/>
      <c r="B435" s="71" t="s">
        <v>433</v>
      </c>
      <c r="C435" s="51">
        <v>0</v>
      </c>
      <c r="D435" s="11">
        <v>0</v>
      </c>
      <c r="E435" s="52">
        <v>0</v>
      </c>
      <c r="F435" s="11">
        <v>0</v>
      </c>
      <c r="G435" s="11">
        <v>50000</v>
      </c>
      <c r="H435" s="106">
        <v>0</v>
      </c>
      <c r="I435" s="11"/>
      <c r="J435" s="11"/>
      <c r="K435" s="225"/>
      <c r="L435" s="11"/>
      <c r="M435" s="11">
        <v>28000</v>
      </c>
      <c r="N435" s="11">
        <v>0</v>
      </c>
      <c r="O435" s="225">
        <v>0</v>
      </c>
    </row>
    <row r="436" spans="1:15" ht="39" customHeight="1">
      <c r="A436" s="34"/>
      <c r="B436" s="71" t="s">
        <v>379</v>
      </c>
      <c r="C436" s="51"/>
      <c r="D436" s="11"/>
      <c r="E436" s="148"/>
      <c r="F436" s="11"/>
      <c r="G436" s="11"/>
      <c r="H436" s="106"/>
      <c r="I436" s="11"/>
      <c r="J436" s="268"/>
      <c r="K436" s="225"/>
      <c r="L436" s="11"/>
      <c r="M436" s="11">
        <v>20000</v>
      </c>
      <c r="N436" s="11">
        <v>20000</v>
      </c>
      <c r="O436" s="225"/>
    </row>
    <row r="437" spans="1:15" ht="31.5" customHeight="1">
      <c r="A437" s="34"/>
      <c r="B437" s="71" t="s">
        <v>344</v>
      </c>
      <c r="C437" s="51"/>
      <c r="D437" s="11"/>
      <c r="E437" s="148"/>
      <c r="F437" s="11"/>
      <c r="G437" s="11"/>
      <c r="H437" s="106"/>
      <c r="I437" s="11">
        <v>15000</v>
      </c>
      <c r="J437" s="11">
        <v>0</v>
      </c>
      <c r="K437" s="225">
        <f>(J437/I437)*100</f>
        <v>0</v>
      </c>
      <c r="L437" s="11">
        <v>15000</v>
      </c>
      <c r="M437" s="11">
        <v>0</v>
      </c>
      <c r="N437" s="11">
        <v>0</v>
      </c>
      <c r="O437" s="225">
        <f>(N437/L437)*100</f>
        <v>0</v>
      </c>
    </row>
    <row r="438" spans="1:15" ht="15.75">
      <c r="A438" s="34"/>
      <c r="B438" s="143" t="s">
        <v>308</v>
      </c>
      <c r="C438" s="248"/>
      <c r="D438" s="249"/>
      <c r="E438" s="250"/>
      <c r="F438" s="249"/>
      <c r="G438" s="249"/>
      <c r="H438" s="249"/>
      <c r="I438" s="275"/>
      <c r="J438" s="21"/>
      <c r="K438" s="228"/>
      <c r="L438" s="21"/>
      <c r="M438" s="269"/>
      <c r="N438" s="21"/>
      <c r="O438" s="228"/>
    </row>
    <row r="439" spans="1:15" ht="24" customHeight="1">
      <c r="A439" s="34"/>
      <c r="B439" s="71" t="s">
        <v>307</v>
      </c>
      <c r="C439" s="51"/>
      <c r="D439" s="11"/>
      <c r="E439" s="148"/>
      <c r="F439" s="11"/>
      <c r="G439" s="11"/>
      <c r="H439" s="106"/>
      <c r="I439" s="11">
        <v>156800</v>
      </c>
      <c r="J439" s="11">
        <v>0</v>
      </c>
      <c r="K439" s="225">
        <f>(J439/I439)*100</f>
        <v>0</v>
      </c>
      <c r="L439" s="11">
        <v>156800</v>
      </c>
      <c r="M439" s="11">
        <v>150000</v>
      </c>
      <c r="N439" s="11">
        <v>0</v>
      </c>
      <c r="O439" s="225">
        <f>(N439/L439)*100</f>
        <v>0</v>
      </c>
    </row>
    <row r="440" spans="1:15" ht="32.25" customHeight="1">
      <c r="A440" s="34"/>
      <c r="B440" s="71" t="s">
        <v>380</v>
      </c>
      <c r="C440" s="51"/>
      <c r="D440" s="11"/>
      <c r="E440" s="148"/>
      <c r="F440" s="11"/>
      <c r="G440" s="11"/>
      <c r="H440" s="106"/>
      <c r="I440" s="11"/>
      <c r="J440" s="11"/>
      <c r="K440" s="225"/>
      <c r="L440" s="11"/>
      <c r="M440" s="11">
        <v>180000</v>
      </c>
      <c r="N440" s="11">
        <v>80000</v>
      </c>
      <c r="O440" s="225">
        <v>0</v>
      </c>
    </row>
    <row r="441" spans="1:15" ht="23.25" customHeight="1">
      <c r="A441" s="34"/>
      <c r="B441" s="89" t="s">
        <v>305</v>
      </c>
      <c r="C441" s="54"/>
      <c r="D441" s="17"/>
      <c r="E441" s="154"/>
      <c r="F441" s="17"/>
      <c r="G441" s="17"/>
      <c r="H441" s="202"/>
      <c r="I441" s="17">
        <v>18565</v>
      </c>
      <c r="J441" s="278">
        <v>18564.93</v>
      </c>
      <c r="K441" s="242">
        <f>(J441/I441)*100</f>
        <v>99.99962294640453</v>
      </c>
      <c r="L441" s="278">
        <v>18564.93</v>
      </c>
      <c r="M441" s="278">
        <v>0</v>
      </c>
      <c r="N441" s="17">
        <v>0</v>
      </c>
      <c r="O441" s="242">
        <f>(N441/L441)*100</f>
        <v>0</v>
      </c>
    </row>
    <row r="442" spans="1:15" ht="15">
      <c r="A442" s="34"/>
      <c r="B442" s="72"/>
      <c r="C442" s="73"/>
      <c r="D442" s="14"/>
      <c r="E442" s="43"/>
      <c r="F442" s="14"/>
      <c r="G442" s="14"/>
      <c r="H442" s="130"/>
      <c r="I442" s="16"/>
      <c r="J442" s="238"/>
      <c r="K442" s="227"/>
      <c r="L442" s="16"/>
      <c r="M442" s="238"/>
      <c r="N442" s="16"/>
      <c r="O442" s="227"/>
    </row>
    <row r="443" spans="1:15" ht="19.5" customHeight="1">
      <c r="A443" s="34"/>
      <c r="B443" s="104" t="s">
        <v>255</v>
      </c>
      <c r="C443" s="51">
        <v>3820</v>
      </c>
      <c r="D443" s="11">
        <v>3820</v>
      </c>
      <c r="E443" s="52">
        <f>(D443/C443)*100</f>
        <v>100</v>
      </c>
      <c r="F443" s="11">
        <v>3820</v>
      </c>
      <c r="G443" s="11">
        <v>3440</v>
      </c>
      <c r="H443" s="106" t="e">
        <f>(#REF!/F443)*100</f>
        <v>#REF!</v>
      </c>
      <c r="I443" s="11">
        <v>3440</v>
      </c>
      <c r="J443" s="280">
        <v>3440</v>
      </c>
      <c r="K443" s="225">
        <f>(J443/I443)*100</f>
        <v>100</v>
      </c>
      <c r="L443" s="280">
        <v>3440</v>
      </c>
      <c r="M443" s="280">
        <v>3378</v>
      </c>
      <c r="N443" s="11">
        <v>3378</v>
      </c>
      <c r="O443" s="225">
        <f>(N443/L443)*100</f>
        <v>98.19767441860465</v>
      </c>
    </row>
    <row r="444" spans="1:15" ht="21.75" customHeight="1">
      <c r="A444" s="34"/>
      <c r="B444" s="104" t="s">
        <v>256</v>
      </c>
      <c r="C444" s="51">
        <v>2517</v>
      </c>
      <c r="D444" s="11">
        <v>2517</v>
      </c>
      <c r="E444" s="52">
        <f>(D444/C444)*100</f>
        <v>100</v>
      </c>
      <c r="F444" s="11">
        <v>2517</v>
      </c>
      <c r="G444" s="11">
        <v>2690</v>
      </c>
      <c r="H444" s="106" t="e">
        <f>(#REF!/F444)*100</f>
        <v>#REF!</v>
      </c>
      <c r="I444" s="11">
        <v>2690</v>
      </c>
      <c r="J444" s="280">
        <v>2690</v>
      </c>
      <c r="K444" s="242">
        <f>(J444/I444)*100</f>
        <v>100</v>
      </c>
      <c r="L444" s="280">
        <v>2690</v>
      </c>
      <c r="M444" s="280">
        <v>3130</v>
      </c>
      <c r="N444" s="11">
        <v>3130</v>
      </c>
      <c r="O444" s="242">
        <f>(N444/L444)*100</f>
        <v>116.35687732342008</v>
      </c>
    </row>
    <row r="445" spans="1:15" ht="22.5" customHeight="1">
      <c r="A445" s="34"/>
      <c r="B445" s="104" t="s">
        <v>257</v>
      </c>
      <c r="C445" s="51">
        <v>3480</v>
      </c>
      <c r="D445" s="11">
        <v>3480</v>
      </c>
      <c r="E445" s="52">
        <f>(D445/C445)*100</f>
        <v>100</v>
      </c>
      <c r="F445" s="11">
        <v>3480</v>
      </c>
      <c r="G445" s="11">
        <v>3440</v>
      </c>
      <c r="H445" s="106" t="e">
        <f>(#REF!/F445)*100</f>
        <v>#REF!</v>
      </c>
      <c r="I445" s="11">
        <v>3440</v>
      </c>
      <c r="J445" s="280">
        <v>3440</v>
      </c>
      <c r="K445" s="242">
        <f>(J445/I445)*100</f>
        <v>100</v>
      </c>
      <c r="L445" s="280">
        <v>3440</v>
      </c>
      <c r="M445" s="280">
        <v>3038</v>
      </c>
      <c r="N445" s="11">
        <v>3038</v>
      </c>
      <c r="O445" s="242">
        <f>(N445/L445)*100</f>
        <v>88.31395348837209</v>
      </c>
    </row>
    <row r="446" spans="1:15" ht="22.5" customHeight="1">
      <c r="A446" s="34"/>
      <c r="B446" s="157" t="s">
        <v>258</v>
      </c>
      <c r="C446" s="54">
        <v>373</v>
      </c>
      <c r="D446" s="17">
        <v>373</v>
      </c>
      <c r="E446" s="52">
        <f>(D446/C446)*100</f>
        <v>100</v>
      </c>
      <c r="F446" s="17">
        <v>373</v>
      </c>
      <c r="G446" s="17">
        <v>660</v>
      </c>
      <c r="H446" s="106" t="e">
        <f>(#REF!/F446)*100</f>
        <v>#REF!</v>
      </c>
      <c r="I446" s="17">
        <v>660</v>
      </c>
      <c r="J446" s="280">
        <v>660</v>
      </c>
      <c r="K446" s="242">
        <f>(J446/I446)*100</f>
        <v>100</v>
      </c>
      <c r="L446" s="280">
        <v>660</v>
      </c>
      <c r="M446" s="280">
        <v>744</v>
      </c>
      <c r="N446" s="17">
        <v>744</v>
      </c>
      <c r="O446" s="242">
        <f>(N446/L446)*100</f>
        <v>112.72727272727272</v>
      </c>
    </row>
    <row r="447" spans="1:15" ht="15">
      <c r="A447" s="34"/>
      <c r="B447" s="74"/>
      <c r="C447" s="59"/>
      <c r="D447" s="18"/>
      <c r="E447" s="60"/>
      <c r="F447" s="18"/>
      <c r="G447" s="18"/>
      <c r="H447" s="18"/>
      <c r="I447" s="13"/>
      <c r="J447" s="279"/>
      <c r="K447" s="227"/>
      <c r="L447" s="18"/>
      <c r="M447" s="237"/>
      <c r="N447" s="18"/>
      <c r="O447" s="227"/>
    </row>
    <row r="448" spans="1:15" ht="15.75">
      <c r="A448" s="34"/>
      <c r="B448" s="116" t="s">
        <v>132</v>
      </c>
      <c r="C448" s="133">
        <f>SUM(C452:C456)</f>
        <v>1146650</v>
      </c>
      <c r="D448" s="10">
        <f>SUM(D452:D456)</f>
        <v>7753.99</v>
      </c>
      <c r="E448" s="49">
        <f>(D448/C448)*100</f>
        <v>0.6762298870623119</v>
      </c>
      <c r="F448" s="10">
        <f>SUM(F452:F456)</f>
        <v>7753.99</v>
      </c>
      <c r="G448" s="10">
        <f>SUM(G452:G456)</f>
        <v>5550000</v>
      </c>
      <c r="H448" s="10" t="e">
        <f>(#REF!/F448)*100</f>
        <v>#REF!</v>
      </c>
      <c r="I448" s="10">
        <f>SUM(I452:I456)</f>
        <v>184000</v>
      </c>
      <c r="J448" s="284">
        <f>SUM(J452:J456)</f>
        <v>183791.22</v>
      </c>
      <c r="K448" s="229">
        <f>(J448/I448)*100</f>
        <v>99.88653260869566</v>
      </c>
      <c r="L448" s="10">
        <f>SUM(L450:L456)</f>
        <v>183791.22</v>
      </c>
      <c r="M448" s="284">
        <f>SUM(M450:M456)</f>
        <v>5422154</v>
      </c>
      <c r="N448" s="10">
        <f>SUM(N450:N456)</f>
        <v>170000</v>
      </c>
      <c r="O448" s="229">
        <f>(N448/L448)*100</f>
        <v>92.49625743819536</v>
      </c>
    </row>
    <row r="449" spans="1:15" ht="15.75">
      <c r="A449" s="34"/>
      <c r="B449" s="116" t="s">
        <v>5</v>
      </c>
      <c r="C449" s="73"/>
      <c r="D449" s="16"/>
      <c r="E449" s="43"/>
      <c r="F449" s="16"/>
      <c r="G449" s="16"/>
      <c r="H449" s="16"/>
      <c r="I449" s="16"/>
      <c r="J449" s="238"/>
      <c r="K449" s="225"/>
      <c r="L449" s="14"/>
      <c r="M449" s="238"/>
      <c r="N449" s="14"/>
      <c r="O449" s="225"/>
    </row>
    <row r="450" spans="1:15" ht="23.25" customHeight="1">
      <c r="A450" s="34"/>
      <c r="B450" s="89" t="s">
        <v>452</v>
      </c>
      <c r="C450" s="54">
        <v>0</v>
      </c>
      <c r="D450" s="17">
        <v>0</v>
      </c>
      <c r="E450" s="52">
        <v>0</v>
      </c>
      <c r="F450" s="17">
        <v>0</v>
      </c>
      <c r="G450" s="17">
        <v>82000</v>
      </c>
      <c r="H450" s="106">
        <v>0</v>
      </c>
      <c r="I450" s="17"/>
      <c r="J450" s="278"/>
      <c r="K450" s="225"/>
      <c r="L450" s="17"/>
      <c r="M450" s="278">
        <v>12154</v>
      </c>
      <c r="N450" s="17">
        <v>0</v>
      </c>
      <c r="O450" s="225">
        <v>0</v>
      </c>
    </row>
    <row r="451" spans="1:15" ht="38.25" customHeight="1">
      <c r="A451" s="34"/>
      <c r="B451" s="89" t="s">
        <v>453</v>
      </c>
      <c r="C451" s="54">
        <v>0</v>
      </c>
      <c r="D451" s="17">
        <v>0</v>
      </c>
      <c r="E451" s="52">
        <v>0</v>
      </c>
      <c r="F451" s="17">
        <v>0</v>
      </c>
      <c r="G451" s="17">
        <v>82000</v>
      </c>
      <c r="H451" s="106">
        <v>0</v>
      </c>
      <c r="I451" s="17"/>
      <c r="J451" s="278"/>
      <c r="K451" s="225"/>
      <c r="L451" s="17"/>
      <c r="M451" s="278">
        <v>20000</v>
      </c>
      <c r="N451" s="17">
        <v>0</v>
      </c>
      <c r="O451" s="225">
        <v>0</v>
      </c>
    </row>
    <row r="452" spans="1:15" ht="36.75" customHeight="1">
      <c r="A452" s="34"/>
      <c r="B452" s="71" t="s">
        <v>259</v>
      </c>
      <c r="C452" s="51">
        <v>989800</v>
      </c>
      <c r="D452" s="11">
        <v>2507.99</v>
      </c>
      <c r="E452" s="52">
        <f>(D452/C452)*100</f>
        <v>0.2533835118205698</v>
      </c>
      <c r="F452" s="11">
        <v>2507.99</v>
      </c>
      <c r="G452" s="11">
        <v>4900000</v>
      </c>
      <c r="H452" s="106" t="e">
        <f>(#REF!/F452)*100</f>
        <v>#REF!</v>
      </c>
      <c r="I452" s="11">
        <v>0</v>
      </c>
      <c r="J452" s="280">
        <v>0</v>
      </c>
      <c r="K452" s="225"/>
      <c r="L452" s="11">
        <v>0</v>
      </c>
      <c r="M452" s="280">
        <v>2870000</v>
      </c>
      <c r="N452" s="11">
        <v>0</v>
      </c>
      <c r="O452" s="225">
        <v>0</v>
      </c>
    </row>
    <row r="453" spans="1:15" ht="36.75" customHeight="1">
      <c r="A453" s="34"/>
      <c r="B453" s="71" t="s">
        <v>477</v>
      </c>
      <c r="C453" s="51">
        <v>0</v>
      </c>
      <c r="D453" s="11">
        <v>0</v>
      </c>
      <c r="E453" s="52">
        <v>0</v>
      </c>
      <c r="F453" s="11">
        <v>0</v>
      </c>
      <c r="G453" s="11">
        <v>150000</v>
      </c>
      <c r="H453" s="106">
        <v>0</v>
      </c>
      <c r="I453" s="11">
        <v>0</v>
      </c>
      <c r="J453" s="280">
        <v>0</v>
      </c>
      <c r="K453" s="242"/>
      <c r="L453" s="11">
        <v>0</v>
      </c>
      <c r="M453" s="280">
        <v>170000</v>
      </c>
      <c r="N453" s="11">
        <v>170000</v>
      </c>
      <c r="O453" s="242">
        <v>0</v>
      </c>
    </row>
    <row r="454" spans="1:15" ht="26.25" customHeight="1">
      <c r="A454" s="34"/>
      <c r="B454" s="71" t="s">
        <v>300</v>
      </c>
      <c r="C454" s="51">
        <v>0</v>
      </c>
      <c r="D454" s="11">
        <v>0</v>
      </c>
      <c r="E454" s="52">
        <v>0</v>
      </c>
      <c r="F454" s="11">
        <v>0</v>
      </c>
      <c r="G454" s="11">
        <v>150000</v>
      </c>
      <c r="H454" s="106">
        <v>0</v>
      </c>
      <c r="I454" s="11">
        <v>0</v>
      </c>
      <c r="J454" s="280">
        <v>0</v>
      </c>
      <c r="K454" s="242"/>
      <c r="L454" s="11">
        <v>0</v>
      </c>
      <c r="M454" s="280">
        <v>350000</v>
      </c>
      <c r="N454" s="11">
        <v>0</v>
      </c>
      <c r="O454" s="242">
        <v>0</v>
      </c>
    </row>
    <row r="455" spans="1:15" ht="38.25" customHeight="1">
      <c r="A455" s="34"/>
      <c r="B455" s="71" t="s">
        <v>400</v>
      </c>
      <c r="C455" s="51">
        <v>0</v>
      </c>
      <c r="D455" s="11">
        <v>0</v>
      </c>
      <c r="E455" s="52">
        <v>0</v>
      </c>
      <c r="F455" s="11">
        <v>0</v>
      </c>
      <c r="G455" s="11">
        <v>150000</v>
      </c>
      <c r="H455" s="106">
        <v>0</v>
      </c>
      <c r="I455" s="11">
        <v>0</v>
      </c>
      <c r="J455" s="280">
        <v>0</v>
      </c>
      <c r="K455" s="242"/>
      <c r="L455" s="11">
        <v>0</v>
      </c>
      <c r="M455" s="280">
        <v>2000000</v>
      </c>
      <c r="N455" s="11">
        <v>0</v>
      </c>
      <c r="O455" s="242">
        <v>0</v>
      </c>
    </row>
    <row r="456" spans="1:15" ht="37.5" customHeight="1" thickBot="1">
      <c r="A456" s="34"/>
      <c r="B456" s="89" t="s">
        <v>260</v>
      </c>
      <c r="C456" s="54">
        <v>156850</v>
      </c>
      <c r="D456" s="17">
        <v>5246</v>
      </c>
      <c r="E456" s="110">
        <f>(D456/C456)*100</f>
        <v>3.344596748485815</v>
      </c>
      <c r="F456" s="17">
        <v>5246</v>
      </c>
      <c r="G456" s="17">
        <v>200000</v>
      </c>
      <c r="H456" s="106" t="e">
        <f>(#REF!/F456)*100</f>
        <v>#REF!</v>
      </c>
      <c r="I456" s="17">
        <v>184000</v>
      </c>
      <c r="J456" s="278">
        <v>183791.22</v>
      </c>
      <c r="K456" s="242">
        <f>(J456/I456)*100</f>
        <v>99.88653260869566</v>
      </c>
      <c r="L456" s="17">
        <v>183791.22</v>
      </c>
      <c r="M456" s="278">
        <v>0</v>
      </c>
      <c r="N456" s="17">
        <v>0</v>
      </c>
      <c r="O456" s="242">
        <f>(N456/L456)*100</f>
        <v>0</v>
      </c>
    </row>
    <row r="457" spans="1:15" ht="16.5" customHeight="1">
      <c r="A457" s="2"/>
      <c r="B457" s="27"/>
      <c r="C457" s="28"/>
      <c r="D457" s="28"/>
      <c r="E457" s="82"/>
      <c r="F457" s="28"/>
      <c r="G457" s="2"/>
      <c r="H457" s="2"/>
      <c r="I457" s="207"/>
      <c r="J457" s="233"/>
      <c r="K457" s="2"/>
      <c r="L457" s="207"/>
      <c r="M457" s="233"/>
      <c r="N457" s="207"/>
      <c r="O457" s="2"/>
    </row>
    <row r="458" spans="1:15" ht="22.5" customHeight="1">
      <c r="A458" s="29" t="s">
        <v>48</v>
      </c>
      <c r="B458" s="30" t="s">
        <v>0</v>
      </c>
      <c r="C458" s="3" t="s">
        <v>43</v>
      </c>
      <c r="D458" s="3" t="s">
        <v>13</v>
      </c>
      <c r="E458" s="3" t="s">
        <v>47</v>
      </c>
      <c r="F458" s="3" t="s">
        <v>201</v>
      </c>
      <c r="G458" s="3" t="s">
        <v>203</v>
      </c>
      <c r="H458" s="3" t="s">
        <v>47</v>
      </c>
      <c r="I458" s="3" t="s">
        <v>43</v>
      </c>
      <c r="J458" s="234" t="s">
        <v>13</v>
      </c>
      <c r="K458" s="3" t="s">
        <v>47</v>
      </c>
      <c r="L458" s="3" t="s">
        <v>321</v>
      </c>
      <c r="M458" s="234" t="s">
        <v>323</v>
      </c>
      <c r="N458" s="3" t="s">
        <v>325</v>
      </c>
      <c r="O458" s="3" t="s">
        <v>47</v>
      </c>
    </row>
    <row r="459" spans="1:15" ht="17.25" customHeight="1">
      <c r="A459" s="29" t="s">
        <v>50</v>
      </c>
      <c r="B459" s="31"/>
      <c r="C459" s="3" t="s">
        <v>195</v>
      </c>
      <c r="D459" s="3" t="s">
        <v>195</v>
      </c>
      <c r="E459" s="3" t="s">
        <v>14</v>
      </c>
      <c r="F459" s="3" t="s">
        <v>202</v>
      </c>
      <c r="G459" s="3" t="s">
        <v>204</v>
      </c>
      <c r="H459" s="199" t="s">
        <v>14</v>
      </c>
      <c r="I459" s="3" t="s">
        <v>320</v>
      </c>
      <c r="J459" s="234" t="s">
        <v>320</v>
      </c>
      <c r="K459" s="206" t="s">
        <v>14</v>
      </c>
      <c r="L459" s="3" t="s">
        <v>202</v>
      </c>
      <c r="M459" s="234" t="s">
        <v>204</v>
      </c>
      <c r="N459" s="3" t="s">
        <v>324</v>
      </c>
      <c r="O459" s="206" t="s">
        <v>14</v>
      </c>
    </row>
    <row r="460" spans="1:15" ht="20.25" customHeight="1" thickBot="1">
      <c r="A460" s="32"/>
      <c r="B460" s="33"/>
      <c r="C460" s="4"/>
      <c r="D460" s="4"/>
      <c r="E460" s="4"/>
      <c r="F460" s="4">
        <v>2007</v>
      </c>
      <c r="G460" s="4">
        <v>2008</v>
      </c>
      <c r="H460" s="4"/>
      <c r="I460" s="4"/>
      <c r="J460" s="235"/>
      <c r="K460" s="4"/>
      <c r="L460" s="4" t="s">
        <v>322</v>
      </c>
      <c r="M460" s="235" t="s">
        <v>324</v>
      </c>
      <c r="N460" s="4"/>
      <c r="O460" s="4"/>
    </row>
    <row r="461" spans="1:15" ht="15">
      <c r="A461" s="34"/>
      <c r="B461" s="72"/>
      <c r="C461" s="73"/>
      <c r="D461" s="14"/>
      <c r="E461" s="81"/>
      <c r="F461" s="14"/>
      <c r="G461" s="14"/>
      <c r="H461" s="14"/>
      <c r="I461" s="16"/>
      <c r="J461" s="238"/>
      <c r="K461" s="227"/>
      <c r="L461" s="16"/>
      <c r="M461" s="238"/>
      <c r="N461" s="16"/>
      <c r="O461" s="227"/>
    </row>
    <row r="462" spans="1:15" s="55" customFormat="1" ht="15.75">
      <c r="A462" s="66">
        <v>80113</v>
      </c>
      <c r="B462" s="104" t="s">
        <v>144</v>
      </c>
      <c r="C462" s="100">
        <f>SUM(C464)</f>
        <v>38270</v>
      </c>
      <c r="D462" s="101">
        <f>SUM(D464)</f>
        <v>13438.33</v>
      </c>
      <c r="E462" s="47">
        <f>(D462/C462)*100</f>
        <v>35.11452835118892</v>
      </c>
      <c r="F462" s="101">
        <f>SUM(F464)</f>
        <v>27878</v>
      </c>
      <c r="G462" s="101">
        <f>SUM(G464)</f>
        <v>40000</v>
      </c>
      <c r="H462" s="9" t="e">
        <f>(#REF!/F462)*100</f>
        <v>#REF!</v>
      </c>
      <c r="I462" s="9">
        <f>SUM(I464)</f>
        <v>40000</v>
      </c>
      <c r="J462" s="282">
        <f>SUM(J464)</f>
        <v>18304</v>
      </c>
      <c r="K462" s="252">
        <f>(J462/I462)*100</f>
        <v>45.76</v>
      </c>
      <c r="L462" s="9">
        <f>SUM(L464)</f>
        <v>33000</v>
      </c>
      <c r="M462" s="282">
        <f>SUM(M464)</f>
        <v>42000</v>
      </c>
      <c r="N462" s="9">
        <f>SUM(N464)</f>
        <v>42000</v>
      </c>
      <c r="O462" s="252">
        <f>(N462/L462)*100</f>
        <v>127.27272727272727</v>
      </c>
    </row>
    <row r="463" spans="1:15" ht="15">
      <c r="A463" s="34"/>
      <c r="B463" s="72"/>
      <c r="C463" s="73"/>
      <c r="D463" s="14"/>
      <c r="E463" s="81"/>
      <c r="F463" s="14"/>
      <c r="G463" s="14"/>
      <c r="H463" s="14"/>
      <c r="I463" s="14"/>
      <c r="J463" s="238"/>
      <c r="K463" s="227"/>
      <c r="L463" s="14"/>
      <c r="M463" s="289"/>
      <c r="N463" s="14"/>
      <c r="O463" s="227"/>
    </row>
    <row r="464" spans="1:15" ht="30">
      <c r="A464" s="34"/>
      <c r="B464" s="71" t="s">
        <v>172</v>
      </c>
      <c r="C464" s="51">
        <f>38000+270</f>
        <v>38270</v>
      </c>
      <c r="D464" s="11">
        <v>13438.33</v>
      </c>
      <c r="E464" s="52">
        <f>(D464/C464)*100</f>
        <v>35.11452835118892</v>
      </c>
      <c r="F464" s="11">
        <v>27878</v>
      </c>
      <c r="G464" s="11">
        <v>40000</v>
      </c>
      <c r="H464" s="130" t="e">
        <f>(#REF!/F464)*100</f>
        <v>#REF!</v>
      </c>
      <c r="I464" s="11">
        <v>40000</v>
      </c>
      <c r="J464" s="280">
        <v>18304</v>
      </c>
      <c r="K464" s="225">
        <f>(J464/I464)*100</f>
        <v>45.76</v>
      </c>
      <c r="L464" s="11">
        <v>33000</v>
      </c>
      <c r="M464" s="290">
        <v>42000</v>
      </c>
      <c r="N464" s="11">
        <v>42000</v>
      </c>
      <c r="O464" s="225">
        <f>(N464/L464)*100</f>
        <v>127.27272727272727</v>
      </c>
    </row>
    <row r="465" spans="1:15" ht="12.75" customHeight="1">
      <c r="A465" s="34"/>
      <c r="B465" s="34"/>
      <c r="C465" s="73"/>
      <c r="D465" s="14"/>
      <c r="E465" s="43"/>
      <c r="F465" s="14"/>
      <c r="G465" s="14"/>
      <c r="H465" s="14"/>
      <c r="I465" s="16"/>
      <c r="J465" s="238"/>
      <c r="K465" s="227"/>
      <c r="L465" s="16"/>
      <c r="M465" s="238"/>
      <c r="N465" s="16"/>
      <c r="O465" s="227"/>
    </row>
    <row r="466" spans="1:15" ht="15.75">
      <c r="A466" s="66">
        <v>80114</v>
      </c>
      <c r="B466" s="90" t="s">
        <v>84</v>
      </c>
      <c r="C466" s="46">
        <f>SUM(C468)</f>
        <v>524478</v>
      </c>
      <c r="D466" s="9">
        <f>SUM(D468)</f>
        <v>349811.43</v>
      </c>
      <c r="E466" s="47">
        <f>(D466/C466)*100</f>
        <v>66.69706450985551</v>
      </c>
      <c r="F466" s="9">
        <f>SUM(F468)</f>
        <v>524478</v>
      </c>
      <c r="G466" s="9">
        <f>SUM(G468)</f>
        <v>545634</v>
      </c>
      <c r="H466" s="9" t="e">
        <f>(#REF!/F466)*100</f>
        <v>#REF!</v>
      </c>
      <c r="I466" s="9">
        <f>SUM(I468)</f>
        <v>641361</v>
      </c>
      <c r="J466" s="283">
        <f>SUM(J468)</f>
        <v>444156.35</v>
      </c>
      <c r="K466" s="224">
        <f>(J466/I466)*100</f>
        <v>69.25216063963975</v>
      </c>
      <c r="L466" s="9">
        <f>SUM(L468)</f>
        <v>641361</v>
      </c>
      <c r="M466" s="283">
        <f>SUM(M468)</f>
        <v>642383</v>
      </c>
      <c r="N466" s="9">
        <f>SUM(N468)</f>
        <v>642383</v>
      </c>
      <c r="O466" s="224">
        <f>(N466/L466)*100</f>
        <v>100.15934863516802</v>
      </c>
    </row>
    <row r="467" spans="1:15" ht="12.75" customHeight="1">
      <c r="A467" s="34"/>
      <c r="B467" s="34"/>
      <c r="C467" s="73"/>
      <c r="D467" s="14"/>
      <c r="E467" s="43"/>
      <c r="F467" s="14"/>
      <c r="G467" s="14"/>
      <c r="H467" s="14"/>
      <c r="I467" s="14"/>
      <c r="J467" s="212"/>
      <c r="K467" s="8"/>
      <c r="L467" s="14"/>
      <c r="M467" s="212"/>
      <c r="N467" s="14"/>
      <c r="O467" s="8"/>
    </row>
    <row r="468" spans="1:15" ht="15">
      <c r="A468" s="34"/>
      <c r="B468" s="34" t="s">
        <v>162</v>
      </c>
      <c r="C468" s="73">
        <f>SUM(C469:C471)</f>
        <v>524478</v>
      </c>
      <c r="D468" s="14">
        <f>SUM(D470:D471)</f>
        <v>349811.43</v>
      </c>
      <c r="E468" s="81">
        <f>(D468/C468)*100</f>
        <v>66.69706450985551</v>
      </c>
      <c r="F468" s="14">
        <f>SUM(F470:F471)</f>
        <v>524478</v>
      </c>
      <c r="G468" s="14">
        <f>SUM(G470:G471)</f>
        <v>545634</v>
      </c>
      <c r="H468" s="130" t="e">
        <f>(#REF!/F468)*100</f>
        <v>#REF!</v>
      </c>
      <c r="I468" s="14">
        <f>SUM(I470:I471)</f>
        <v>641361</v>
      </c>
      <c r="J468" s="212">
        <f>SUM(J470:J471)</f>
        <v>444156.35</v>
      </c>
      <c r="K468" s="8">
        <f>(J468/I468)*100</f>
        <v>69.25216063963975</v>
      </c>
      <c r="L468" s="14">
        <f>SUM(L470:L471)</f>
        <v>641361</v>
      </c>
      <c r="M468" s="212">
        <f>SUM(M470:M471)</f>
        <v>642383</v>
      </c>
      <c r="N468" s="14">
        <f>SUM(N470:N471)</f>
        <v>642383</v>
      </c>
      <c r="O468" s="8">
        <f>(N468/L468)*100</f>
        <v>100.15934863516802</v>
      </c>
    </row>
    <row r="469" spans="1:15" ht="15">
      <c r="A469" s="34"/>
      <c r="B469" s="34" t="s">
        <v>5</v>
      </c>
      <c r="C469" s="73"/>
      <c r="D469" s="14"/>
      <c r="E469" s="43"/>
      <c r="F469" s="14"/>
      <c r="G469" s="14"/>
      <c r="H469" s="14"/>
      <c r="I469" s="14"/>
      <c r="J469" s="212"/>
      <c r="K469" s="8"/>
      <c r="L469" s="14"/>
      <c r="M469" s="212"/>
      <c r="N469" s="14"/>
      <c r="O469" s="8"/>
    </row>
    <row r="470" spans="1:15" ht="23.25" customHeight="1">
      <c r="A470" s="34"/>
      <c r="B470" s="72" t="s">
        <v>120</v>
      </c>
      <c r="C470" s="73">
        <v>499489</v>
      </c>
      <c r="D470" s="14">
        <v>331482.56</v>
      </c>
      <c r="E470" s="81">
        <f>(D470/C470)*100</f>
        <v>66.36433635175149</v>
      </c>
      <c r="F470" s="14">
        <v>499489</v>
      </c>
      <c r="G470" s="14">
        <v>522962</v>
      </c>
      <c r="H470" s="130" t="e">
        <f>(#REF!/F470)*100</f>
        <v>#REF!</v>
      </c>
      <c r="I470" s="14">
        <v>615214</v>
      </c>
      <c r="J470" s="212">
        <v>418730.35</v>
      </c>
      <c r="K470" s="8">
        <f aca="true" t="shared" si="5" ref="K470:K536">(J470/I470)*100</f>
        <v>68.06255221760232</v>
      </c>
      <c r="L470" s="14">
        <v>615214</v>
      </c>
      <c r="M470" s="212">
        <v>593630</v>
      </c>
      <c r="N470" s="14">
        <v>593630</v>
      </c>
      <c r="O470" s="8">
        <f>(N470/L470)*100</f>
        <v>96.49162730366994</v>
      </c>
    </row>
    <row r="471" spans="1:15" ht="24" customHeight="1">
      <c r="A471" s="34"/>
      <c r="B471" s="53" t="s">
        <v>29</v>
      </c>
      <c r="C471" s="51">
        <v>24989</v>
      </c>
      <c r="D471" s="11">
        <v>18328.87</v>
      </c>
      <c r="E471" s="52">
        <f>(D471/C471)*100</f>
        <v>73.34775301132498</v>
      </c>
      <c r="F471" s="11">
        <v>24989</v>
      </c>
      <c r="G471" s="11">
        <v>22672</v>
      </c>
      <c r="H471" s="106" t="e">
        <f>(#REF!/F471)*100</f>
        <v>#REF!</v>
      </c>
      <c r="I471" s="11">
        <v>26147</v>
      </c>
      <c r="J471" s="280">
        <v>25426</v>
      </c>
      <c r="K471" s="255">
        <f t="shared" si="5"/>
        <v>97.24251348147016</v>
      </c>
      <c r="L471" s="11">
        <v>26147</v>
      </c>
      <c r="M471" s="280">
        <v>48753</v>
      </c>
      <c r="N471" s="11">
        <v>48753</v>
      </c>
      <c r="O471" s="255">
        <f>(N471/L471)*100</f>
        <v>186.45733736183882</v>
      </c>
    </row>
    <row r="472" spans="1:15" ht="12.75" customHeight="1">
      <c r="A472" s="34"/>
      <c r="B472" s="34"/>
      <c r="C472" s="73"/>
      <c r="D472" s="14"/>
      <c r="E472" s="43"/>
      <c r="F472" s="14"/>
      <c r="G472" s="14"/>
      <c r="H472" s="14"/>
      <c r="I472" s="16"/>
      <c r="J472" s="238"/>
      <c r="K472" s="227"/>
      <c r="L472" s="16"/>
      <c r="M472" s="238"/>
      <c r="N472" s="16"/>
      <c r="O472" s="227"/>
    </row>
    <row r="473" spans="1:15" ht="15.75">
      <c r="A473" s="66">
        <v>80146</v>
      </c>
      <c r="B473" s="120" t="s">
        <v>85</v>
      </c>
      <c r="C473" s="46">
        <f>SUM(C475,C476:C477)</f>
        <v>129650</v>
      </c>
      <c r="D473" s="9">
        <f>SUM(D475,D476:D477)</f>
        <v>78298.22</v>
      </c>
      <c r="E473" s="47">
        <f>(D473/C473)*100</f>
        <v>60.39199382954107</v>
      </c>
      <c r="F473" s="9">
        <f>SUM(F475,F476:F477)</f>
        <v>129650</v>
      </c>
      <c r="G473" s="9">
        <f>SUM(G475,G476:G477)</f>
        <v>127353</v>
      </c>
      <c r="H473" s="9" t="e">
        <f>(#REF!/F473)*100</f>
        <v>#REF!</v>
      </c>
      <c r="I473" s="9">
        <f>SUM(I475,I476:I477)</f>
        <v>127353</v>
      </c>
      <c r="J473" s="283">
        <f>SUM(J475,J476:J477)</f>
        <v>84977.9</v>
      </c>
      <c r="K473" s="252">
        <f t="shared" si="5"/>
        <v>66.72626479156361</v>
      </c>
      <c r="L473" s="9">
        <f>SUM(L475,L476:L477)</f>
        <v>127353</v>
      </c>
      <c r="M473" s="283">
        <f>SUM(M475,M476:M477)</f>
        <v>134731</v>
      </c>
      <c r="N473" s="9">
        <f>SUM(N475,N476:N477)</f>
        <v>134731</v>
      </c>
      <c r="O473" s="252">
        <f>(N473/L473)*100</f>
        <v>105.79334605388173</v>
      </c>
    </row>
    <row r="474" spans="1:15" ht="12.75" customHeight="1">
      <c r="A474" s="34"/>
      <c r="B474" s="93"/>
      <c r="C474" s="73"/>
      <c r="D474" s="14"/>
      <c r="E474" s="43"/>
      <c r="F474" s="14"/>
      <c r="G474" s="14"/>
      <c r="H474" s="14"/>
      <c r="I474" s="16"/>
      <c r="J474" s="212"/>
      <c r="K474" s="227"/>
      <c r="L474" s="14"/>
      <c r="M474" s="212"/>
      <c r="N474" s="14"/>
      <c r="O474" s="227"/>
    </row>
    <row r="475" spans="1:15" ht="37.5" customHeight="1">
      <c r="A475" s="34"/>
      <c r="B475" s="93" t="s">
        <v>261</v>
      </c>
      <c r="C475" s="73">
        <v>75169</v>
      </c>
      <c r="D475" s="14">
        <v>40293.22</v>
      </c>
      <c r="E475" s="52">
        <f>(D475/C475)*100</f>
        <v>53.603506764756744</v>
      </c>
      <c r="F475" s="14">
        <v>75169</v>
      </c>
      <c r="G475" s="14">
        <v>72072</v>
      </c>
      <c r="H475" s="106" t="e">
        <f>(#REF!/F475)*100</f>
        <v>#REF!</v>
      </c>
      <c r="I475" s="14">
        <v>72072</v>
      </c>
      <c r="J475" s="212">
        <v>42496.9</v>
      </c>
      <c r="K475" s="225">
        <f t="shared" si="5"/>
        <v>58.96450771450772</v>
      </c>
      <c r="L475" s="14">
        <v>72072</v>
      </c>
      <c r="M475" s="212">
        <v>76501</v>
      </c>
      <c r="N475" s="14">
        <v>76501</v>
      </c>
      <c r="O475" s="225">
        <f>(N475/L475)*100</f>
        <v>106.14524364524365</v>
      </c>
    </row>
    <row r="476" spans="1:15" ht="37.5" customHeight="1">
      <c r="A476" s="34"/>
      <c r="B476" s="92" t="s">
        <v>39</v>
      </c>
      <c r="C476" s="54">
        <v>22069</v>
      </c>
      <c r="D476" s="17">
        <v>21805</v>
      </c>
      <c r="E476" s="52">
        <f>(D476/C476)*100</f>
        <v>98.8037518691377</v>
      </c>
      <c r="F476" s="17">
        <v>22069</v>
      </c>
      <c r="G476" s="17">
        <v>23281</v>
      </c>
      <c r="H476" s="106" t="e">
        <f>(#REF!/F476)*100</f>
        <v>#REF!</v>
      </c>
      <c r="I476" s="17">
        <v>23281</v>
      </c>
      <c r="J476" s="278">
        <v>23281</v>
      </c>
      <c r="K476" s="242">
        <f t="shared" si="5"/>
        <v>100</v>
      </c>
      <c r="L476" s="17">
        <v>23281</v>
      </c>
      <c r="M476" s="278">
        <v>26230</v>
      </c>
      <c r="N476" s="17">
        <v>26230</v>
      </c>
      <c r="O476" s="242">
        <f>(N476/L476)*100</f>
        <v>112.66698165886343</v>
      </c>
    </row>
    <row r="477" spans="1:15" ht="53.25" customHeight="1">
      <c r="A477" s="34"/>
      <c r="B477" s="92" t="s">
        <v>233</v>
      </c>
      <c r="C477" s="54">
        <v>32412</v>
      </c>
      <c r="D477" s="17">
        <v>16200</v>
      </c>
      <c r="E477" s="110">
        <v>0</v>
      </c>
      <c r="F477" s="17">
        <v>32412</v>
      </c>
      <c r="G477" s="17">
        <f>7810+24190</f>
        <v>32000</v>
      </c>
      <c r="H477" s="106">
        <v>0</v>
      </c>
      <c r="I477" s="17">
        <f>7810+24190</f>
        <v>32000</v>
      </c>
      <c r="J477" s="278">
        <v>19200</v>
      </c>
      <c r="K477" s="242">
        <f t="shared" si="5"/>
        <v>60</v>
      </c>
      <c r="L477" s="17">
        <v>32000</v>
      </c>
      <c r="M477" s="278">
        <v>32000</v>
      </c>
      <c r="N477" s="17">
        <v>32000</v>
      </c>
      <c r="O477" s="242">
        <f>(N477/L477)*100</f>
        <v>100</v>
      </c>
    </row>
    <row r="478" spans="1:15" ht="12.75" customHeight="1">
      <c r="A478" s="34"/>
      <c r="B478" s="34"/>
      <c r="C478" s="73"/>
      <c r="D478" s="14"/>
      <c r="E478" s="43"/>
      <c r="F478" s="14"/>
      <c r="G478" s="14"/>
      <c r="H478" s="14"/>
      <c r="I478" s="16"/>
      <c r="J478" s="238"/>
      <c r="K478" s="227"/>
      <c r="L478" s="16"/>
      <c r="M478" s="238"/>
      <c r="N478" s="16"/>
      <c r="O478" s="227"/>
    </row>
    <row r="479" spans="1:15" ht="15.75">
      <c r="A479" s="66">
        <v>80195</v>
      </c>
      <c r="B479" s="120" t="s">
        <v>52</v>
      </c>
      <c r="C479" s="46">
        <f>SUM(C481,C487)</f>
        <v>306220</v>
      </c>
      <c r="D479" s="9">
        <f>SUM(D481,D487)</f>
        <v>218815.76</v>
      </c>
      <c r="E479" s="47">
        <f>(D479/C479)*100</f>
        <v>71.45704395532624</v>
      </c>
      <c r="F479" s="9">
        <f>SUM(F481,F487)</f>
        <v>342148</v>
      </c>
      <c r="G479" s="9">
        <f>SUM(G481,G487)</f>
        <v>288053</v>
      </c>
      <c r="H479" s="9" t="e">
        <f>(#REF!/F479)*100</f>
        <v>#REF!</v>
      </c>
      <c r="I479" s="9">
        <f>SUM(I481,I487)</f>
        <v>375998</v>
      </c>
      <c r="J479" s="283">
        <f>SUM(J481,J487)</f>
        <v>233594</v>
      </c>
      <c r="K479" s="252">
        <f t="shared" si="5"/>
        <v>62.12639428933132</v>
      </c>
      <c r="L479" s="9">
        <f>SUM(L481,L487)</f>
        <v>375998</v>
      </c>
      <c r="M479" s="283">
        <f>SUM(M481,M487)</f>
        <v>307803</v>
      </c>
      <c r="N479" s="9">
        <f>SUM(N481,N487)</f>
        <v>306803</v>
      </c>
      <c r="O479" s="252">
        <f>(N479/L479)*100</f>
        <v>81.59697657966267</v>
      </c>
    </row>
    <row r="480" spans="1:15" ht="12.75" customHeight="1">
      <c r="A480" s="34"/>
      <c r="B480" s="34"/>
      <c r="C480" s="59"/>
      <c r="D480" s="13"/>
      <c r="E480" s="60"/>
      <c r="F480" s="13"/>
      <c r="G480" s="13"/>
      <c r="H480" s="13"/>
      <c r="I480" s="13"/>
      <c r="J480" s="279"/>
      <c r="K480" s="227"/>
      <c r="L480" s="13"/>
      <c r="M480" s="279"/>
      <c r="N480" s="13"/>
      <c r="O480" s="227"/>
    </row>
    <row r="481" spans="1:15" ht="14.25" customHeight="1">
      <c r="A481" s="34"/>
      <c r="B481" s="34" t="s">
        <v>191</v>
      </c>
      <c r="C481" s="73">
        <f>SUM(C483:C486)</f>
        <v>256220</v>
      </c>
      <c r="D481" s="14">
        <f>SUM(D483:D486)</f>
        <v>218815.76</v>
      </c>
      <c r="E481" s="81">
        <f>(D481/C481)*100</f>
        <v>85.40151432362813</v>
      </c>
      <c r="F481" s="14">
        <f>SUM(F483:F486)</f>
        <v>292148</v>
      </c>
      <c r="G481" s="14">
        <f>SUM(G483:G486)</f>
        <v>248053</v>
      </c>
      <c r="H481" s="130" t="e">
        <f>(#REF!/F481)*100</f>
        <v>#REF!</v>
      </c>
      <c r="I481" s="14">
        <f>SUM(I482:I486)</f>
        <v>335998</v>
      </c>
      <c r="J481" s="212">
        <f>SUM(J482:J486)</f>
        <v>233594</v>
      </c>
      <c r="K481" s="227">
        <f t="shared" si="5"/>
        <v>69.52243763355735</v>
      </c>
      <c r="L481" s="14">
        <f>SUM(L482:L486)</f>
        <v>335998</v>
      </c>
      <c r="M481" s="212">
        <f>SUM(M482:M486)</f>
        <v>262803</v>
      </c>
      <c r="N481" s="14">
        <f>SUM(N482:N486)</f>
        <v>261803</v>
      </c>
      <c r="O481" s="227">
        <f aca="true" t="shared" si="6" ref="O481:O487">(N481/L481)*100</f>
        <v>77.91802332156739</v>
      </c>
    </row>
    <row r="482" spans="1:15" ht="38.25" customHeight="1">
      <c r="A482" s="34"/>
      <c r="B482" s="71" t="s">
        <v>437</v>
      </c>
      <c r="C482" s="51">
        <v>499489</v>
      </c>
      <c r="D482" s="11">
        <v>331482.56</v>
      </c>
      <c r="E482" s="52">
        <f>(D482/C482)*100</f>
        <v>66.36433635175149</v>
      </c>
      <c r="F482" s="11">
        <v>499489</v>
      </c>
      <c r="G482" s="11">
        <v>522962</v>
      </c>
      <c r="H482" s="106" t="e">
        <f>(#REF!/F482)*100</f>
        <v>#REF!</v>
      </c>
      <c r="I482" s="11">
        <v>264</v>
      </c>
      <c r="J482" s="280">
        <v>264</v>
      </c>
      <c r="K482" s="255">
        <f>(J482/I482)*100</f>
        <v>100</v>
      </c>
      <c r="L482" s="11">
        <v>264</v>
      </c>
      <c r="M482" s="280">
        <v>3000</v>
      </c>
      <c r="N482" s="11">
        <v>2000</v>
      </c>
      <c r="O482" s="255">
        <f>(N482/L482)*100</f>
        <v>757.5757575757576</v>
      </c>
    </row>
    <row r="483" spans="1:15" ht="39" customHeight="1">
      <c r="A483" s="34"/>
      <c r="B483" s="91" t="s">
        <v>123</v>
      </c>
      <c r="C483" s="51">
        <f>124478+27318</f>
        <v>151796</v>
      </c>
      <c r="D483" s="11">
        <v>151796</v>
      </c>
      <c r="E483" s="52">
        <f>(D483/C483)*100</f>
        <v>100</v>
      </c>
      <c r="F483" s="11">
        <v>151796</v>
      </c>
      <c r="G483" s="11">
        <v>161994</v>
      </c>
      <c r="H483" s="106" t="e">
        <f>(#REF!/F483)*100</f>
        <v>#REF!</v>
      </c>
      <c r="I483" s="11">
        <v>161994</v>
      </c>
      <c r="J483" s="280">
        <v>161994</v>
      </c>
      <c r="K483" s="225">
        <f t="shared" si="5"/>
        <v>100</v>
      </c>
      <c r="L483" s="11">
        <v>161994</v>
      </c>
      <c r="M483" s="280">
        <v>180624</v>
      </c>
      <c r="N483" s="11">
        <v>180624</v>
      </c>
      <c r="O483" s="225">
        <f t="shared" si="6"/>
        <v>111.50042594170155</v>
      </c>
    </row>
    <row r="484" spans="1:15" ht="36" customHeight="1">
      <c r="A484" s="34"/>
      <c r="B484" s="93" t="s">
        <v>280</v>
      </c>
      <c r="C484" s="73"/>
      <c r="D484" s="14"/>
      <c r="E484" s="52"/>
      <c r="F484" s="14"/>
      <c r="G484" s="14"/>
      <c r="H484" s="106"/>
      <c r="I484" s="14">
        <v>11450</v>
      </c>
      <c r="J484" s="212">
        <v>8217.92</v>
      </c>
      <c r="K484" s="225">
        <f t="shared" si="5"/>
        <v>71.7722270742358</v>
      </c>
      <c r="L484" s="14">
        <v>11450</v>
      </c>
      <c r="M484" s="212">
        <v>0</v>
      </c>
      <c r="N484" s="14">
        <v>0</v>
      </c>
      <c r="O484" s="225">
        <f t="shared" si="6"/>
        <v>0</v>
      </c>
    </row>
    <row r="485" spans="1:15" ht="46.5" customHeight="1">
      <c r="A485" s="34"/>
      <c r="B485" s="92" t="s">
        <v>38</v>
      </c>
      <c r="C485" s="54">
        <v>33534</v>
      </c>
      <c r="D485" s="17">
        <v>33534</v>
      </c>
      <c r="E485" s="52">
        <f>(D485/C485)*100</f>
        <v>100</v>
      </c>
      <c r="F485" s="17">
        <v>33534</v>
      </c>
      <c r="G485" s="17">
        <v>38645</v>
      </c>
      <c r="H485" s="106" t="e">
        <f>(#REF!/F485)*100</f>
        <v>#REF!</v>
      </c>
      <c r="I485" s="17">
        <v>38645</v>
      </c>
      <c r="J485" s="278">
        <v>38645</v>
      </c>
      <c r="K485" s="242">
        <f t="shared" si="5"/>
        <v>100</v>
      </c>
      <c r="L485" s="17">
        <v>38645</v>
      </c>
      <c r="M485" s="278">
        <v>42480</v>
      </c>
      <c r="N485" s="17">
        <v>42480</v>
      </c>
      <c r="O485" s="242">
        <f t="shared" si="6"/>
        <v>109.92366412213741</v>
      </c>
    </row>
    <row r="486" spans="1:15" ht="35.25" customHeight="1">
      <c r="A486" s="34"/>
      <c r="B486" s="92" t="s">
        <v>184</v>
      </c>
      <c r="C486" s="54">
        <v>70890</v>
      </c>
      <c r="D486" s="17">
        <v>33485.76</v>
      </c>
      <c r="E486" s="52">
        <f>(D486/C486)*100</f>
        <v>47.23622513753703</v>
      </c>
      <c r="F486" s="17">
        <v>106818</v>
      </c>
      <c r="G486" s="17">
        <v>47414</v>
      </c>
      <c r="H486" s="106" t="e">
        <f>(#REF!/F486)*100</f>
        <v>#REF!</v>
      </c>
      <c r="I486" s="17">
        <v>123645</v>
      </c>
      <c r="J486" s="278">
        <v>24473.08</v>
      </c>
      <c r="K486" s="242">
        <f t="shared" si="5"/>
        <v>19.793020340490923</v>
      </c>
      <c r="L486" s="17">
        <v>123645</v>
      </c>
      <c r="M486" s="278">
        <v>36699</v>
      </c>
      <c r="N486" s="17">
        <v>36699</v>
      </c>
      <c r="O486" s="242">
        <f t="shared" si="6"/>
        <v>29.68094140482834</v>
      </c>
    </row>
    <row r="487" spans="1:15" ht="36" customHeight="1">
      <c r="A487" s="53"/>
      <c r="B487" s="92" t="s">
        <v>186</v>
      </c>
      <c r="C487" s="54">
        <v>50000</v>
      </c>
      <c r="D487" s="17">
        <v>0</v>
      </c>
      <c r="E487" s="52">
        <f>(D487/C487)*100</f>
        <v>0</v>
      </c>
      <c r="F487" s="17">
        <v>50000</v>
      </c>
      <c r="G487" s="17">
        <v>40000</v>
      </c>
      <c r="H487" s="106" t="e">
        <f>(#REF!/F487)*100</f>
        <v>#REF!</v>
      </c>
      <c r="I487" s="17">
        <v>40000</v>
      </c>
      <c r="J487" s="278">
        <v>0</v>
      </c>
      <c r="K487" s="242">
        <f t="shared" si="5"/>
        <v>0</v>
      </c>
      <c r="L487" s="17">
        <v>40000</v>
      </c>
      <c r="M487" s="278">
        <v>45000</v>
      </c>
      <c r="N487" s="17">
        <v>45000</v>
      </c>
      <c r="O487" s="242">
        <f t="shared" si="6"/>
        <v>112.5</v>
      </c>
    </row>
    <row r="488" spans="1:15" ht="15.75" thickBot="1">
      <c r="A488" s="55"/>
      <c r="B488" s="98"/>
      <c r="C488" s="12"/>
      <c r="D488" s="15"/>
      <c r="E488" s="85"/>
      <c r="F488" s="15"/>
      <c r="G488" s="15"/>
      <c r="H488" s="201"/>
      <c r="I488" s="214"/>
      <c r="J488" s="214"/>
      <c r="K488" s="241"/>
      <c r="L488" s="214"/>
      <c r="M488" s="214"/>
      <c r="N488" s="214"/>
      <c r="O488" s="241"/>
    </row>
    <row r="489" spans="1:15" ht="12.75" customHeight="1">
      <c r="A489" s="58"/>
      <c r="B489" s="58"/>
      <c r="C489" s="59"/>
      <c r="D489" s="13"/>
      <c r="E489" s="60"/>
      <c r="F489" s="13"/>
      <c r="G489" s="13"/>
      <c r="H489" s="13"/>
      <c r="I489" s="18"/>
      <c r="J489" s="237"/>
      <c r="K489" s="227"/>
      <c r="L489" s="18"/>
      <c r="M489" s="237"/>
      <c r="N489" s="18"/>
      <c r="O489" s="227"/>
    </row>
    <row r="490" spans="1:15" ht="16.5" thickBot="1">
      <c r="A490" s="61">
        <v>851</v>
      </c>
      <c r="B490" s="125" t="s">
        <v>86</v>
      </c>
      <c r="C490" s="63">
        <f>SUM(C492,C498,C507)</f>
        <v>655000</v>
      </c>
      <c r="D490" s="64">
        <f>SUM(D492,D498,D507)</f>
        <v>423972.7</v>
      </c>
      <c r="E490" s="39">
        <f>(D490/C490)*100</f>
        <v>64.72865648854962</v>
      </c>
      <c r="F490" s="64">
        <f>SUM(F492,F498,F507)</f>
        <v>709250</v>
      </c>
      <c r="G490" s="64">
        <f>SUM(G492,G498,G507)</f>
        <v>640000</v>
      </c>
      <c r="H490" s="7" t="e">
        <f>(#REF!/F490)*100</f>
        <v>#REF!</v>
      </c>
      <c r="I490" s="64">
        <f>SUM(I492,I498,I507)</f>
        <v>625220</v>
      </c>
      <c r="J490" s="286">
        <f>SUM(J492,J498,J507)</f>
        <v>489980.52</v>
      </c>
      <c r="K490" s="253">
        <f t="shared" si="5"/>
        <v>78.369297207383</v>
      </c>
      <c r="L490" s="64">
        <f>SUM(L492,L498,L507)</f>
        <v>625220</v>
      </c>
      <c r="M490" s="286">
        <f>SUM(M492,M498,M507)</f>
        <v>753000</v>
      </c>
      <c r="N490" s="64">
        <f>SUM(N492,N498,N507)</f>
        <v>719000</v>
      </c>
      <c r="O490" s="253">
        <f>(N490/L490)*100</f>
        <v>114.99952016890053</v>
      </c>
    </row>
    <row r="491" spans="1:15" ht="16.5" thickTop="1">
      <c r="A491" s="34"/>
      <c r="B491" s="76"/>
      <c r="C491" s="73"/>
      <c r="D491" s="14"/>
      <c r="E491" s="49"/>
      <c r="F491" s="14"/>
      <c r="G491" s="14"/>
      <c r="H491" s="8"/>
      <c r="I491" s="16"/>
      <c r="J491" s="238"/>
      <c r="K491" s="229"/>
      <c r="L491" s="14"/>
      <c r="M491" s="238"/>
      <c r="N491" s="14"/>
      <c r="O491" s="229"/>
    </row>
    <row r="492" spans="1:15" ht="15.75">
      <c r="A492" s="66">
        <v>85153</v>
      </c>
      <c r="B492" s="158" t="s">
        <v>174</v>
      </c>
      <c r="C492" s="100">
        <f>SUM(C494)</f>
        <v>8500</v>
      </c>
      <c r="D492" s="101">
        <f>SUM(D494)</f>
        <v>7914.92</v>
      </c>
      <c r="E492" s="47">
        <f>(D492/C492)*100</f>
        <v>93.11670588235295</v>
      </c>
      <c r="F492" s="101">
        <f>SUM(F494)</f>
        <v>8500</v>
      </c>
      <c r="G492" s="101">
        <f>SUM(G494)</f>
        <v>20000</v>
      </c>
      <c r="H492" s="9" t="e">
        <f>(#REF!/F492)*100</f>
        <v>#REF!</v>
      </c>
      <c r="I492" s="9">
        <f>SUM(I494)</f>
        <v>15000</v>
      </c>
      <c r="J492" s="282">
        <f>SUM(J494)</f>
        <v>12166.51</v>
      </c>
      <c r="K492" s="252">
        <f t="shared" si="5"/>
        <v>81.11006666666667</v>
      </c>
      <c r="L492" s="9">
        <f>SUM(L494)</f>
        <v>15000</v>
      </c>
      <c r="M492" s="282">
        <f>SUM(M494)</f>
        <v>20000</v>
      </c>
      <c r="N492" s="9">
        <f>SUM(N494)</f>
        <v>16000</v>
      </c>
      <c r="O492" s="252">
        <f>(N492/L492)*100</f>
        <v>106.66666666666667</v>
      </c>
    </row>
    <row r="493" spans="1:15" ht="15">
      <c r="A493" s="34"/>
      <c r="B493" s="76"/>
      <c r="C493" s="73"/>
      <c r="D493" s="14"/>
      <c r="E493" s="43"/>
      <c r="F493" s="14"/>
      <c r="G493" s="14"/>
      <c r="H493" s="14"/>
      <c r="I493" s="14"/>
      <c r="J493" s="289"/>
      <c r="K493" s="227"/>
      <c r="L493" s="14"/>
      <c r="M493" s="289"/>
      <c r="N493" s="14"/>
      <c r="O493" s="227"/>
    </row>
    <row r="494" spans="1:15" ht="15">
      <c r="A494" s="34"/>
      <c r="B494" s="124" t="s">
        <v>175</v>
      </c>
      <c r="C494" s="51">
        <v>8500</v>
      </c>
      <c r="D494" s="11">
        <v>7914.92</v>
      </c>
      <c r="E494" s="52">
        <f>(D494/C494)*100</f>
        <v>93.11670588235295</v>
      </c>
      <c r="F494" s="11">
        <v>8500</v>
      </c>
      <c r="G494" s="11">
        <v>20000</v>
      </c>
      <c r="H494" s="130" t="e">
        <f>(#REF!/F494)*100</f>
        <v>#REF!</v>
      </c>
      <c r="I494" s="11">
        <v>15000</v>
      </c>
      <c r="J494" s="290">
        <v>12166.51</v>
      </c>
      <c r="K494" s="225">
        <f t="shared" si="5"/>
        <v>81.11006666666667</v>
      </c>
      <c r="L494" s="11">
        <v>15000</v>
      </c>
      <c r="M494" s="290">
        <v>20000</v>
      </c>
      <c r="N494" s="11">
        <v>16000</v>
      </c>
      <c r="O494" s="225">
        <f>(N494/L494)*100</f>
        <v>106.66666666666667</v>
      </c>
    </row>
    <row r="495" spans="1:15" ht="15">
      <c r="A495" s="34"/>
      <c r="B495" s="72" t="s">
        <v>187</v>
      </c>
      <c r="C495" s="73"/>
      <c r="D495" s="14"/>
      <c r="E495" s="43"/>
      <c r="F495" s="14"/>
      <c r="G495" s="14"/>
      <c r="H495" s="130"/>
      <c r="I495" s="14"/>
      <c r="J495" s="289"/>
      <c r="K495" s="227"/>
      <c r="L495" s="14"/>
      <c r="M495" s="289"/>
      <c r="N495" s="14"/>
      <c r="O495" s="227"/>
    </row>
    <row r="496" spans="1:15" ht="20.25" customHeight="1">
      <c r="A496" s="34"/>
      <c r="B496" s="72" t="s">
        <v>143</v>
      </c>
      <c r="C496" s="73">
        <v>83650</v>
      </c>
      <c r="D496" s="14">
        <v>52527.24</v>
      </c>
      <c r="E496" s="81">
        <f>(D496/C496)*100</f>
        <v>62.79407053197848</v>
      </c>
      <c r="F496" s="14">
        <v>83650</v>
      </c>
      <c r="G496" s="14">
        <v>50000</v>
      </c>
      <c r="H496" s="130" t="e">
        <f>(#REF!/F496)*100</f>
        <v>#REF!</v>
      </c>
      <c r="I496" s="14">
        <v>8640</v>
      </c>
      <c r="J496" s="289">
        <v>6480</v>
      </c>
      <c r="K496" s="227">
        <f t="shared" si="5"/>
        <v>75</v>
      </c>
      <c r="L496" s="14">
        <v>8640</v>
      </c>
      <c r="M496" s="289">
        <v>18360</v>
      </c>
      <c r="N496" s="14">
        <v>14360</v>
      </c>
      <c r="O496" s="227">
        <f>(N496/L496)*100</f>
        <v>166.2037037037037</v>
      </c>
    </row>
    <row r="497" spans="1:15" ht="15">
      <c r="A497" s="34"/>
      <c r="B497" s="129"/>
      <c r="C497" s="73"/>
      <c r="D497" s="14"/>
      <c r="E497" s="81"/>
      <c r="F497" s="14"/>
      <c r="G497" s="14"/>
      <c r="H497" s="130"/>
      <c r="I497" s="16"/>
      <c r="J497" s="264"/>
      <c r="K497" s="227"/>
      <c r="L497" s="14"/>
      <c r="M497" s="264"/>
      <c r="N497" s="14"/>
      <c r="O497" s="227"/>
    </row>
    <row r="498" spans="1:15" ht="15.75">
      <c r="A498" s="66">
        <v>85154</v>
      </c>
      <c r="B498" s="126" t="s">
        <v>87</v>
      </c>
      <c r="C498" s="48">
        <f>SUM(C500)</f>
        <v>530500</v>
      </c>
      <c r="D498" s="10">
        <f>SUM(D500)</f>
        <v>388208.89</v>
      </c>
      <c r="E498" s="47">
        <f>(D498/C498)*100</f>
        <v>73.17792459943449</v>
      </c>
      <c r="F498" s="10">
        <f>SUM(F500)</f>
        <v>584750</v>
      </c>
      <c r="G498" s="10">
        <f>SUM(G500)</f>
        <v>540000</v>
      </c>
      <c r="H498" s="9" t="e">
        <f>(#REF!/F498)*100</f>
        <v>#REF!</v>
      </c>
      <c r="I498" s="10">
        <f>SUM(I500)</f>
        <v>559215</v>
      </c>
      <c r="J498" s="294">
        <f>SUM(J500)</f>
        <v>454027.83</v>
      </c>
      <c r="K498" s="252">
        <f t="shared" si="5"/>
        <v>81.19020949008878</v>
      </c>
      <c r="L498" s="10">
        <f>SUM(L500)</f>
        <v>559215</v>
      </c>
      <c r="M498" s="294">
        <f>SUM(M500)</f>
        <v>650000</v>
      </c>
      <c r="N498" s="10">
        <f>SUM(N500)</f>
        <v>650000</v>
      </c>
      <c r="O498" s="252">
        <f>(N498/L498)*100</f>
        <v>116.23436424273312</v>
      </c>
    </row>
    <row r="499" spans="1:15" ht="12.75" customHeight="1">
      <c r="A499" s="34"/>
      <c r="B499" s="58"/>
      <c r="C499" s="59"/>
      <c r="D499" s="13"/>
      <c r="E499" s="60"/>
      <c r="F499" s="13"/>
      <c r="G499" s="13"/>
      <c r="H499" s="13"/>
      <c r="I499" s="13"/>
      <c r="J499" s="295"/>
      <c r="K499" s="254"/>
      <c r="L499" s="13"/>
      <c r="M499" s="295"/>
      <c r="N499" s="13"/>
      <c r="O499" s="254"/>
    </row>
    <row r="500" spans="1:15" ht="35.25" customHeight="1">
      <c r="A500" s="34"/>
      <c r="B500" s="72" t="s">
        <v>7</v>
      </c>
      <c r="C500" s="73">
        <v>530500</v>
      </c>
      <c r="D500" s="14">
        <v>388208.89</v>
      </c>
      <c r="E500" s="81">
        <f>(D500/C500)*100</f>
        <v>73.17792459943449</v>
      </c>
      <c r="F500" s="14">
        <v>584750</v>
      </c>
      <c r="G500" s="14">
        <v>540000</v>
      </c>
      <c r="H500" s="130" t="e">
        <f>(#REF!/F500)*100</f>
        <v>#REF!</v>
      </c>
      <c r="I500" s="14">
        <v>559215</v>
      </c>
      <c r="J500" s="289">
        <v>454027.83</v>
      </c>
      <c r="K500" s="8">
        <f t="shared" si="5"/>
        <v>81.19020949008878</v>
      </c>
      <c r="L500" s="14">
        <v>559215</v>
      </c>
      <c r="M500" s="289">
        <v>650000</v>
      </c>
      <c r="N500" s="14">
        <v>650000</v>
      </c>
      <c r="O500" s="8">
        <f>(N500/L500)*100</f>
        <v>116.23436424273312</v>
      </c>
    </row>
    <row r="501" spans="1:15" ht="21" customHeight="1">
      <c r="A501" s="34"/>
      <c r="B501" s="72" t="s">
        <v>187</v>
      </c>
      <c r="C501" s="73"/>
      <c r="D501" s="14"/>
      <c r="E501" s="43"/>
      <c r="F501" s="14"/>
      <c r="G501" s="14"/>
      <c r="H501" s="130"/>
      <c r="I501" s="14"/>
      <c r="J501" s="238"/>
      <c r="K501" s="8"/>
      <c r="L501" s="14"/>
      <c r="M501" s="289"/>
      <c r="N501" s="14"/>
      <c r="O501" s="8"/>
    </row>
    <row r="502" spans="1:15" ht="21" customHeight="1">
      <c r="A502" s="34"/>
      <c r="B502" s="72" t="s">
        <v>143</v>
      </c>
      <c r="C502" s="73">
        <v>83650</v>
      </c>
      <c r="D502" s="14">
        <v>52527.24</v>
      </c>
      <c r="E502" s="81">
        <f>(D502/C502)*100</f>
        <v>62.79407053197848</v>
      </c>
      <c r="F502" s="14">
        <v>83650</v>
      </c>
      <c r="G502" s="14">
        <v>50000</v>
      </c>
      <c r="H502" s="130" t="e">
        <f>(#REF!/F502)*100</f>
        <v>#REF!</v>
      </c>
      <c r="I502" s="14">
        <v>95060</v>
      </c>
      <c r="J502" s="212">
        <v>63979.38</v>
      </c>
      <c r="K502" s="8">
        <f t="shared" si="5"/>
        <v>67.3042078687145</v>
      </c>
      <c r="L502" s="14">
        <v>95060</v>
      </c>
      <c r="M502" s="289">
        <v>50000</v>
      </c>
      <c r="N502" s="14">
        <v>50000</v>
      </c>
      <c r="O502" s="8">
        <f>(N502/L502)*100</f>
        <v>52.598358931201346</v>
      </c>
    </row>
    <row r="503" spans="1:15" ht="34.5" customHeight="1">
      <c r="A503" s="34"/>
      <c r="B503" s="72" t="s">
        <v>279</v>
      </c>
      <c r="C503" s="73"/>
      <c r="D503" s="14"/>
      <c r="E503" s="81"/>
      <c r="F503" s="14"/>
      <c r="G503" s="14"/>
      <c r="H503" s="130"/>
      <c r="I503" s="14">
        <v>3000</v>
      </c>
      <c r="J503" s="212">
        <v>0</v>
      </c>
      <c r="K503" s="8">
        <f t="shared" si="5"/>
        <v>0</v>
      </c>
      <c r="L503" s="14">
        <v>3000</v>
      </c>
      <c r="M503" s="289">
        <v>3000</v>
      </c>
      <c r="N503" s="14">
        <v>3000</v>
      </c>
      <c r="O503" s="8">
        <f>(N503/L503)*100</f>
        <v>100</v>
      </c>
    </row>
    <row r="504" spans="1:15" ht="21.75" customHeight="1">
      <c r="A504" s="34"/>
      <c r="B504" s="72" t="s">
        <v>185</v>
      </c>
      <c r="C504" s="73">
        <v>40000</v>
      </c>
      <c r="D504" s="14">
        <v>37330</v>
      </c>
      <c r="E504" s="81">
        <f>(D504/C504)*100</f>
        <v>93.325</v>
      </c>
      <c r="F504" s="14">
        <v>40000</v>
      </c>
      <c r="G504" s="14">
        <v>80000</v>
      </c>
      <c r="H504" s="130" t="e">
        <f>(#REF!/F504)*100</f>
        <v>#REF!</v>
      </c>
      <c r="I504" s="14">
        <v>77000</v>
      </c>
      <c r="J504" s="212">
        <v>75893</v>
      </c>
      <c r="K504" s="8">
        <f t="shared" si="5"/>
        <v>98.56233766233767</v>
      </c>
      <c r="L504" s="14">
        <v>77000</v>
      </c>
      <c r="M504" s="289">
        <v>80000</v>
      </c>
      <c r="N504" s="14">
        <v>80000</v>
      </c>
      <c r="O504" s="8">
        <f>(N504/L504)*100</f>
        <v>103.89610389610388</v>
      </c>
    </row>
    <row r="505" spans="1:15" ht="34.5" customHeight="1">
      <c r="A505" s="53"/>
      <c r="B505" s="128" t="s">
        <v>42</v>
      </c>
      <c r="C505" s="51">
        <v>130000</v>
      </c>
      <c r="D505" s="11">
        <v>119000</v>
      </c>
      <c r="E505" s="52">
        <f>(D505/C505)*100</f>
        <v>91.53846153846153</v>
      </c>
      <c r="F505" s="11">
        <v>130000</v>
      </c>
      <c r="G505" s="11">
        <v>130000</v>
      </c>
      <c r="H505" s="130" t="e">
        <f>(#REF!/F505)*100</f>
        <v>#REF!</v>
      </c>
      <c r="I505" s="11">
        <v>130000</v>
      </c>
      <c r="J505" s="280">
        <v>128500</v>
      </c>
      <c r="K505" s="255">
        <f t="shared" si="5"/>
        <v>98.84615384615385</v>
      </c>
      <c r="L505" s="11">
        <v>130000</v>
      </c>
      <c r="M505" s="290">
        <v>150000</v>
      </c>
      <c r="N505" s="11">
        <v>150000</v>
      </c>
      <c r="O505" s="255">
        <f>(N505/L505)*100</f>
        <v>115.38461538461537</v>
      </c>
    </row>
    <row r="506" spans="1:15" ht="12.75" customHeight="1">
      <c r="A506" s="58"/>
      <c r="B506" s="159"/>
      <c r="C506" s="59"/>
      <c r="D506" s="13"/>
      <c r="E506" s="60"/>
      <c r="F506" s="13"/>
      <c r="G506" s="13"/>
      <c r="H506" s="13"/>
      <c r="I506" s="18"/>
      <c r="J506" s="237"/>
      <c r="K506" s="227"/>
      <c r="L506" s="18"/>
      <c r="M506" s="237"/>
      <c r="N506" s="13"/>
      <c r="O506" s="227"/>
    </row>
    <row r="507" spans="1:15" ht="15.75">
      <c r="A507" s="66">
        <v>85195</v>
      </c>
      <c r="B507" s="126" t="s">
        <v>88</v>
      </c>
      <c r="C507" s="46">
        <f>SUM(C509)</f>
        <v>116000</v>
      </c>
      <c r="D507" s="9">
        <f>SUM(D509)</f>
        <v>27848.89</v>
      </c>
      <c r="E507" s="47">
        <f>(D507/C507)*100</f>
        <v>24.007663793103447</v>
      </c>
      <c r="F507" s="9">
        <f>SUM(F509)</f>
        <v>116000</v>
      </c>
      <c r="G507" s="9">
        <f>SUM(G509)</f>
        <v>80000</v>
      </c>
      <c r="H507" s="9" t="e">
        <f>(#REF!/F507)*100</f>
        <v>#REF!</v>
      </c>
      <c r="I507" s="9">
        <f>SUM(I509)</f>
        <v>51005</v>
      </c>
      <c r="J507" s="283">
        <f>SUM(J509)</f>
        <v>23786.18</v>
      </c>
      <c r="K507" s="224">
        <f t="shared" si="5"/>
        <v>46.63499656896383</v>
      </c>
      <c r="L507" s="9">
        <f>SUM(L509)</f>
        <v>51005</v>
      </c>
      <c r="M507" s="283">
        <f>SUM(M509)</f>
        <v>83000</v>
      </c>
      <c r="N507" s="9">
        <f>SUM(N509)</f>
        <v>53000</v>
      </c>
      <c r="O507" s="224">
        <f>(N507/L507)*100</f>
        <v>103.91138123713361</v>
      </c>
    </row>
    <row r="508" spans="1:15" ht="12.75" customHeight="1">
      <c r="A508" s="34"/>
      <c r="B508" s="160"/>
      <c r="C508" s="73"/>
      <c r="D508" s="14"/>
      <c r="E508" s="43"/>
      <c r="F508" s="14"/>
      <c r="G508" s="14"/>
      <c r="H508" s="14"/>
      <c r="I508" s="14"/>
      <c r="J508" s="212"/>
      <c r="K508" s="8"/>
      <c r="L508" s="14"/>
      <c r="M508" s="212"/>
      <c r="N508" s="14"/>
      <c r="O508" s="8"/>
    </row>
    <row r="509" spans="1:15" ht="15">
      <c r="A509" s="34"/>
      <c r="B509" s="129" t="s">
        <v>36</v>
      </c>
      <c r="C509" s="73">
        <v>116000</v>
      </c>
      <c r="D509" s="14">
        <v>27848.89</v>
      </c>
      <c r="E509" s="81">
        <f>(D509/C509)*100</f>
        <v>24.007663793103447</v>
      </c>
      <c r="F509" s="14">
        <v>116000</v>
      </c>
      <c r="G509" s="14">
        <v>80000</v>
      </c>
      <c r="H509" s="130" t="e">
        <f>(#REF!/F509)*100</f>
        <v>#REF!</v>
      </c>
      <c r="I509" s="14">
        <v>51005</v>
      </c>
      <c r="J509" s="212">
        <v>23786.18</v>
      </c>
      <c r="K509" s="8">
        <f t="shared" si="5"/>
        <v>46.63499656896383</v>
      </c>
      <c r="L509" s="14">
        <v>51005</v>
      </c>
      <c r="M509" s="212">
        <v>83000</v>
      </c>
      <c r="N509" s="14">
        <v>53000</v>
      </c>
      <c r="O509" s="8">
        <f>(N509/L509)*100</f>
        <v>103.91138123713361</v>
      </c>
    </row>
    <row r="510" spans="1:15" ht="21" customHeight="1">
      <c r="A510" s="34"/>
      <c r="B510" s="72" t="s">
        <v>187</v>
      </c>
      <c r="C510" s="73"/>
      <c r="D510" s="14"/>
      <c r="E510" s="43"/>
      <c r="F510" s="14"/>
      <c r="G510" s="14"/>
      <c r="H510" s="130"/>
      <c r="I510" s="16"/>
      <c r="J510" s="238"/>
      <c r="K510" s="8"/>
      <c r="L510" s="14"/>
      <c r="M510" s="212"/>
      <c r="N510" s="14"/>
      <c r="O510" s="8"/>
    </row>
    <row r="511" spans="1:15" ht="20.25" customHeight="1">
      <c r="A511" s="34"/>
      <c r="B511" s="72" t="s">
        <v>9</v>
      </c>
      <c r="C511" s="73"/>
      <c r="D511" s="14"/>
      <c r="E511" s="43"/>
      <c r="F511" s="14"/>
      <c r="G511" s="14"/>
      <c r="H511" s="130"/>
      <c r="I511" s="14">
        <v>220</v>
      </c>
      <c r="J511" s="212">
        <v>0</v>
      </c>
      <c r="K511" s="8">
        <f>(J511/I511)*100</f>
        <v>0</v>
      </c>
      <c r="L511" s="14">
        <v>220</v>
      </c>
      <c r="M511" s="212">
        <v>220</v>
      </c>
      <c r="N511" s="14">
        <v>220</v>
      </c>
      <c r="O511" s="8">
        <f>(N511/L511)*100</f>
        <v>100</v>
      </c>
    </row>
    <row r="512" spans="1:15" ht="21.75" customHeight="1">
      <c r="A512" s="34"/>
      <c r="B512" s="72" t="s">
        <v>143</v>
      </c>
      <c r="C512" s="73"/>
      <c r="D512" s="14"/>
      <c r="E512" s="43"/>
      <c r="F512" s="14"/>
      <c r="G512" s="14"/>
      <c r="H512" s="130"/>
      <c r="I512" s="14">
        <v>500</v>
      </c>
      <c r="J512" s="212">
        <v>500</v>
      </c>
      <c r="K512" s="8">
        <f t="shared" si="5"/>
        <v>100</v>
      </c>
      <c r="L512" s="14">
        <v>500</v>
      </c>
      <c r="M512" s="212">
        <v>1500</v>
      </c>
      <c r="N512" s="14">
        <v>1500</v>
      </c>
      <c r="O512" s="8">
        <f>(N512/L512)*100</f>
        <v>300</v>
      </c>
    </row>
    <row r="513" spans="1:15" ht="21.75" customHeight="1">
      <c r="A513" s="53"/>
      <c r="B513" s="71" t="s">
        <v>185</v>
      </c>
      <c r="C513" s="51">
        <v>15000</v>
      </c>
      <c r="D513" s="11">
        <v>0</v>
      </c>
      <c r="E513" s="52">
        <f>(D513/C513)*100</f>
        <v>0</v>
      </c>
      <c r="F513" s="11">
        <v>15000</v>
      </c>
      <c r="G513" s="11">
        <v>25000</v>
      </c>
      <c r="H513" s="106" t="e">
        <f>(#REF!/F513)*100</f>
        <v>#REF!</v>
      </c>
      <c r="I513" s="11">
        <v>15000</v>
      </c>
      <c r="J513" s="280">
        <v>0</v>
      </c>
      <c r="K513" s="255">
        <f t="shared" si="5"/>
        <v>0</v>
      </c>
      <c r="L513" s="11">
        <v>15000</v>
      </c>
      <c r="M513" s="280">
        <v>25000</v>
      </c>
      <c r="N513" s="11">
        <v>25000</v>
      </c>
      <c r="O513" s="255">
        <f>(N513/L513)*100</f>
        <v>166.66666666666669</v>
      </c>
    </row>
    <row r="514" spans="2:15" ht="12.75" customHeight="1">
      <c r="B514" s="109"/>
      <c r="C514" s="12"/>
      <c r="D514" s="15"/>
      <c r="E514" s="57"/>
      <c r="F514" s="15"/>
      <c r="G514" s="15"/>
      <c r="H514" s="15"/>
      <c r="I514" s="214"/>
      <c r="J514" s="214"/>
      <c r="K514" s="245"/>
      <c r="L514" s="214"/>
      <c r="M514" s="214"/>
      <c r="N514" s="214"/>
      <c r="O514" s="245"/>
    </row>
    <row r="515" spans="1:15" ht="15.75">
      <c r="A515" s="58"/>
      <c r="B515" s="68"/>
      <c r="C515" s="59"/>
      <c r="D515" s="13"/>
      <c r="E515" s="60"/>
      <c r="F515" s="13"/>
      <c r="G515" s="13"/>
      <c r="H515" s="13"/>
      <c r="I515" s="18"/>
      <c r="J515" s="237"/>
      <c r="K515" s="227"/>
      <c r="L515" s="18"/>
      <c r="M515" s="237"/>
      <c r="N515" s="18"/>
      <c r="O515" s="227"/>
    </row>
    <row r="516" spans="1:15" ht="16.5" thickBot="1">
      <c r="A516" s="61">
        <v>852</v>
      </c>
      <c r="B516" s="161" t="s">
        <v>89</v>
      </c>
      <c r="C516" s="63" t="e">
        <f>SUM(C518,C528,C536,C549,C553,C560,C564,C573,C580,C586)</f>
        <v>#REF!</v>
      </c>
      <c r="D516" s="64" t="e">
        <f>SUM(D518,D528,D536,D549,D553,D560,D564,D573,D580,D586)</f>
        <v>#REF!</v>
      </c>
      <c r="E516" s="39" t="e">
        <f>(D516/C516)*100</f>
        <v>#REF!</v>
      </c>
      <c r="F516" s="64" t="e">
        <f>SUM(F518,F528,F536,F549,F553,F560,F564,F573,F580,F586)</f>
        <v>#REF!</v>
      </c>
      <c r="G516" s="64" t="e">
        <f>SUM(G518,G528,G536,G549,G553,G560,G564,G573,G580,G586)</f>
        <v>#REF!</v>
      </c>
      <c r="H516" s="7" t="e">
        <f>(#REF!/F516)*100</f>
        <v>#REF!</v>
      </c>
      <c r="I516" s="64">
        <f>SUM(I518,I528,I536,I549,I553,I560,I564,I573,I580,I586)</f>
        <v>16586676</v>
      </c>
      <c r="J516" s="286">
        <f>SUM(J518,J528,J536,J549,J553,J560,J564,J573,J580,J586)</f>
        <v>10164242.66</v>
      </c>
      <c r="K516" s="7">
        <f t="shared" si="5"/>
        <v>61.2795635484771</v>
      </c>
      <c r="L516" s="64">
        <f>SUM(L518,L528,L536,L549,L553,L560,L564,L573,L580,L586)</f>
        <v>15246584.6</v>
      </c>
      <c r="M516" s="286">
        <f>SUM(M518,M528,M536,M549,M553,M560,M564,M573,M580,M586)</f>
        <v>16305275</v>
      </c>
      <c r="N516" s="64">
        <f>SUM(N518,N528,N536,N549,N553,N560,N564,N573,N580,N586)</f>
        <v>15740275</v>
      </c>
      <c r="O516" s="7">
        <f>(N516/L516)*100</f>
        <v>103.23803929176374</v>
      </c>
    </row>
    <row r="517" spans="1:15" ht="16.5" thickTop="1">
      <c r="A517" s="34"/>
      <c r="B517" s="76"/>
      <c r="C517" s="73"/>
      <c r="D517" s="14"/>
      <c r="E517" s="49"/>
      <c r="F517" s="14"/>
      <c r="G517" s="14"/>
      <c r="H517" s="14"/>
      <c r="I517" s="16"/>
      <c r="J517" s="238"/>
      <c r="K517" s="227"/>
      <c r="L517" s="16"/>
      <c r="M517" s="238"/>
      <c r="N517" s="16"/>
      <c r="O517" s="227"/>
    </row>
    <row r="518" spans="1:15" ht="15.75">
      <c r="A518" s="66">
        <v>85202</v>
      </c>
      <c r="B518" s="132" t="s">
        <v>90</v>
      </c>
      <c r="C518" s="46">
        <f>SUM(C520)</f>
        <v>366707</v>
      </c>
      <c r="D518" s="9">
        <f>SUM(D520)</f>
        <v>261161.13</v>
      </c>
      <c r="E518" s="47">
        <f>(D518/C518)*100</f>
        <v>71.21792875510967</v>
      </c>
      <c r="F518" s="9">
        <f>SUM(F520)</f>
        <v>366707</v>
      </c>
      <c r="G518" s="9">
        <f>SUM(G520)</f>
        <v>385824</v>
      </c>
      <c r="H518" s="9" t="e">
        <f>(#REF!/F518)*100</f>
        <v>#REF!</v>
      </c>
      <c r="I518" s="9">
        <f>SUM(I520)</f>
        <v>397189</v>
      </c>
      <c r="J518" s="283">
        <f>SUM(J520)</f>
        <v>289424</v>
      </c>
      <c r="K518" s="224">
        <f t="shared" si="5"/>
        <v>72.86808043525879</v>
      </c>
      <c r="L518" s="9">
        <f>SUM(L520)</f>
        <v>397189</v>
      </c>
      <c r="M518" s="283">
        <f>SUM(M520,M526)</f>
        <v>437156</v>
      </c>
      <c r="N518" s="283">
        <f>SUM(N520,N526)</f>
        <v>437156</v>
      </c>
      <c r="O518" s="224">
        <f>(N518/L518)*100</f>
        <v>110.06246396551767</v>
      </c>
    </row>
    <row r="519" spans="1:15" ht="12.75" customHeight="1">
      <c r="A519" s="34"/>
      <c r="B519" s="76"/>
      <c r="C519" s="73"/>
      <c r="D519" s="14"/>
      <c r="E519" s="43"/>
      <c r="F519" s="14"/>
      <c r="G519" s="14"/>
      <c r="H519" s="14"/>
      <c r="I519" s="14"/>
      <c r="J519" s="212"/>
      <c r="K519" s="8"/>
      <c r="L519" s="14"/>
      <c r="M519" s="212"/>
      <c r="N519" s="14"/>
      <c r="O519" s="8"/>
    </row>
    <row r="520" spans="1:15" ht="15">
      <c r="A520" s="34"/>
      <c r="B520" s="76" t="s">
        <v>6</v>
      </c>
      <c r="C520" s="73">
        <f>SUM(C522,C524)</f>
        <v>366707</v>
      </c>
      <c r="D520" s="14">
        <f>SUM(D522,D524)</f>
        <v>261161.13</v>
      </c>
      <c r="E520" s="81">
        <f>(D520/C520)*100</f>
        <v>71.21792875510967</v>
      </c>
      <c r="F520" s="14">
        <f>SUM(F522,F524)</f>
        <v>366707</v>
      </c>
      <c r="G520" s="14">
        <f>SUM(G522,G524)</f>
        <v>385824</v>
      </c>
      <c r="H520" s="130" t="e">
        <f>(#REF!/F520)*100</f>
        <v>#REF!</v>
      </c>
      <c r="I520" s="14">
        <f>SUM(I522,I524)</f>
        <v>397189</v>
      </c>
      <c r="J520" s="212">
        <f>SUM(J522,J524)</f>
        <v>289424</v>
      </c>
      <c r="K520" s="8">
        <f t="shared" si="5"/>
        <v>72.86808043525879</v>
      </c>
      <c r="L520" s="14">
        <f>SUM(L522,L524)</f>
        <v>397189</v>
      </c>
      <c r="M520" s="212">
        <f>SUM(M522,M524)</f>
        <v>436470</v>
      </c>
      <c r="N520" s="14">
        <f>SUM(N522,N524)</f>
        <v>436470</v>
      </c>
      <c r="O520" s="8">
        <f>(N520/L520)*100</f>
        <v>109.88975021966871</v>
      </c>
    </row>
    <row r="521" spans="1:15" ht="21" customHeight="1">
      <c r="A521" s="34"/>
      <c r="B521" s="76" t="s">
        <v>5</v>
      </c>
      <c r="C521" s="73"/>
      <c r="D521" s="14"/>
      <c r="E521" s="43"/>
      <c r="F521" s="14"/>
      <c r="G521" s="14"/>
      <c r="H521" s="130"/>
      <c r="I521" s="14"/>
      <c r="J521" s="212"/>
      <c r="K521" s="8"/>
      <c r="L521" s="14"/>
      <c r="M521" s="212"/>
      <c r="N521" s="14"/>
      <c r="O521" s="8"/>
    </row>
    <row r="522" spans="1:15" ht="21" customHeight="1">
      <c r="A522" s="34"/>
      <c r="B522" s="76" t="s">
        <v>121</v>
      </c>
      <c r="C522" s="73">
        <v>297472</v>
      </c>
      <c r="D522" s="14">
        <v>216807</v>
      </c>
      <c r="E522" s="81">
        <f>(D522/C522)*100</f>
        <v>72.88316211273667</v>
      </c>
      <c r="F522" s="14">
        <v>297472</v>
      </c>
      <c r="G522" s="14">
        <v>302565</v>
      </c>
      <c r="H522" s="130" t="e">
        <f>(#REF!/F522)*100</f>
        <v>#REF!</v>
      </c>
      <c r="I522" s="14">
        <v>328811</v>
      </c>
      <c r="J522" s="212">
        <v>235885.62</v>
      </c>
      <c r="K522" s="8">
        <f t="shared" si="5"/>
        <v>71.73896858681735</v>
      </c>
      <c r="L522" s="14">
        <v>328811</v>
      </c>
      <c r="M522" s="212">
        <v>353110</v>
      </c>
      <c r="N522" s="14">
        <v>353110</v>
      </c>
      <c r="O522" s="8">
        <f>(N522/L522)*100</f>
        <v>107.38995958164416</v>
      </c>
    </row>
    <row r="523" spans="1:15" ht="15">
      <c r="A523" s="34"/>
      <c r="B523" s="76"/>
      <c r="C523" s="73"/>
      <c r="D523" s="14"/>
      <c r="E523" s="43"/>
      <c r="F523" s="14"/>
      <c r="G523" s="14"/>
      <c r="H523" s="130"/>
      <c r="I523" s="14"/>
      <c r="J523" s="212"/>
      <c r="K523" s="8"/>
      <c r="L523" s="14"/>
      <c r="M523" s="212"/>
      <c r="N523" s="14"/>
      <c r="O523" s="8"/>
    </row>
    <row r="524" spans="1:15" ht="15">
      <c r="A524" s="34"/>
      <c r="B524" s="124" t="s">
        <v>40</v>
      </c>
      <c r="C524" s="51">
        <v>69235</v>
      </c>
      <c r="D524" s="11">
        <v>44354.13</v>
      </c>
      <c r="E524" s="52">
        <f>(D524/C524)*100</f>
        <v>64.06316169567415</v>
      </c>
      <c r="F524" s="11">
        <v>69235</v>
      </c>
      <c r="G524" s="11">
        <v>83259</v>
      </c>
      <c r="H524" s="106" t="e">
        <f>(#REF!/F524)*100</f>
        <v>#REF!</v>
      </c>
      <c r="I524" s="11">
        <v>68378</v>
      </c>
      <c r="J524" s="280">
        <v>53538.38</v>
      </c>
      <c r="K524" s="255">
        <f t="shared" si="5"/>
        <v>78.29766884085524</v>
      </c>
      <c r="L524" s="11">
        <v>68378</v>
      </c>
      <c r="M524" s="280">
        <v>83360</v>
      </c>
      <c r="N524" s="11">
        <v>83360</v>
      </c>
      <c r="O524" s="255">
        <f>(N524/L524)*100</f>
        <v>121.91055602679224</v>
      </c>
    </row>
    <row r="525" spans="1:15" ht="15">
      <c r="A525" s="34"/>
      <c r="B525" s="76"/>
      <c r="C525" s="73"/>
      <c r="D525" s="14"/>
      <c r="E525" s="81"/>
      <c r="F525" s="14"/>
      <c r="G525" s="14"/>
      <c r="H525" s="130"/>
      <c r="I525" s="14"/>
      <c r="J525" s="212"/>
      <c r="K525" s="8"/>
      <c r="L525" s="14"/>
      <c r="M525" s="212"/>
      <c r="N525" s="14"/>
      <c r="O525" s="8"/>
    </row>
    <row r="526" spans="1:15" ht="15">
      <c r="A526" s="34"/>
      <c r="B526" s="124" t="s">
        <v>440</v>
      </c>
      <c r="C526" s="51">
        <v>69235</v>
      </c>
      <c r="D526" s="11">
        <v>44354.13</v>
      </c>
      <c r="E526" s="52">
        <f>(D526/C526)*100</f>
        <v>64.06316169567415</v>
      </c>
      <c r="F526" s="11">
        <v>69235</v>
      </c>
      <c r="G526" s="11">
        <v>83259</v>
      </c>
      <c r="H526" s="106" t="e">
        <f>(#REF!/F526)*100</f>
        <v>#REF!</v>
      </c>
      <c r="I526" s="11"/>
      <c r="J526" s="280"/>
      <c r="K526" s="255"/>
      <c r="L526" s="11"/>
      <c r="M526" s="280">
        <v>686</v>
      </c>
      <c r="N526" s="11">
        <v>686</v>
      </c>
      <c r="O526" s="255"/>
    </row>
    <row r="527" spans="1:15" ht="15">
      <c r="A527" s="34"/>
      <c r="B527" s="129"/>
      <c r="C527" s="73"/>
      <c r="D527" s="14"/>
      <c r="E527" s="81"/>
      <c r="F527" s="14"/>
      <c r="G527" s="14"/>
      <c r="H527" s="14"/>
      <c r="I527" s="16"/>
      <c r="J527" s="238"/>
      <c r="K527" s="227"/>
      <c r="L527" s="16"/>
      <c r="M527" s="238"/>
      <c r="N527" s="16"/>
      <c r="O527" s="227"/>
    </row>
    <row r="528" spans="1:15" ht="15.75">
      <c r="A528" s="66">
        <v>85203</v>
      </c>
      <c r="B528" s="162" t="s">
        <v>176</v>
      </c>
      <c r="C528" s="100" t="e">
        <f>SUM(#REF!)</f>
        <v>#REF!</v>
      </c>
      <c r="D528" s="101" t="e">
        <f>SUM(#REF!)</f>
        <v>#REF!</v>
      </c>
      <c r="E528" s="47" t="e">
        <f>(D528/C528)*100</f>
        <v>#REF!</v>
      </c>
      <c r="F528" s="101" t="e">
        <f>SUM(#REF!)</f>
        <v>#REF!</v>
      </c>
      <c r="G528" s="101" t="e">
        <f>SUM(#REF!)</f>
        <v>#REF!</v>
      </c>
      <c r="H528" s="9" t="e">
        <f>(#REF!/F528)*100</f>
        <v>#REF!</v>
      </c>
      <c r="I528" s="9">
        <f>SUM(I530:I530)</f>
        <v>10000</v>
      </c>
      <c r="J528" s="282">
        <f>SUM(J530:J530)</f>
        <v>0</v>
      </c>
      <c r="K528" s="252">
        <f t="shared" si="5"/>
        <v>0</v>
      </c>
      <c r="L528" s="9">
        <f>SUM(L530:L530)</f>
        <v>10000</v>
      </c>
      <c r="M528" s="282">
        <f>SUM(M530:M530)</f>
        <v>20000</v>
      </c>
      <c r="N528" s="9">
        <f>SUM(N530:N530)</f>
        <v>10000</v>
      </c>
      <c r="O528" s="252">
        <f>(N528/L528)*100</f>
        <v>100</v>
      </c>
    </row>
    <row r="529" spans="1:15" ht="15">
      <c r="A529" s="34"/>
      <c r="B529" s="129"/>
      <c r="C529" s="73"/>
      <c r="D529" s="14"/>
      <c r="E529" s="81"/>
      <c r="F529" s="14"/>
      <c r="G529" s="14"/>
      <c r="H529" s="14"/>
      <c r="I529" s="14"/>
      <c r="J529" s="289"/>
      <c r="K529" s="227"/>
      <c r="L529" s="14"/>
      <c r="M529" s="238"/>
      <c r="N529" s="14"/>
      <c r="O529" s="227"/>
    </row>
    <row r="530" spans="1:15" ht="38.25" customHeight="1">
      <c r="A530" s="53"/>
      <c r="B530" s="107" t="s">
        <v>439</v>
      </c>
      <c r="C530" s="51">
        <v>68400</v>
      </c>
      <c r="D530" s="11">
        <v>50544.9</v>
      </c>
      <c r="E530" s="52">
        <f>(D530/C530)*100</f>
        <v>73.89605263157894</v>
      </c>
      <c r="F530" s="11">
        <v>68400</v>
      </c>
      <c r="G530" s="11">
        <v>74672</v>
      </c>
      <c r="H530" s="106" t="e">
        <f>(#REF!/F530)*100</f>
        <v>#REF!</v>
      </c>
      <c r="I530" s="11">
        <v>10000</v>
      </c>
      <c r="J530" s="290">
        <v>0</v>
      </c>
      <c r="K530" s="225">
        <f t="shared" si="5"/>
        <v>0</v>
      </c>
      <c r="L530" s="11">
        <v>10000</v>
      </c>
      <c r="M530" s="290">
        <v>20000</v>
      </c>
      <c r="N530" s="11">
        <v>10000</v>
      </c>
      <c r="O530" s="225">
        <f>(N530/L530)*100</f>
        <v>100</v>
      </c>
    </row>
    <row r="531" spans="1:15" ht="12" customHeight="1" thickBot="1">
      <c r="A531" s="55"/>
      <c r="B531" s="171"/>
      <c r="C531" s="12"/>
      <c r="D531" s="15"/>
      <c r="E531" s="85"/>
      <c r="F531" s="15"/>
      <c r="G531" s="15"/>
      <c r="H531" s="201"/>
      <c r="I531" s="15"/>
      <c r="J531" s="201"/>
      <c r="K531" s="303"/>
      <c r="L531" s="15"/>
      <c r="M531" s="201"/>
      <c r="N531" s="15"/>
      <c r="O531" s="303"/>
    </row>
    <row r="532" spans="1:15" ht="13.5" customHeight="1">
      <c r="A532" s="2"/>
      <c r="B532" s="27"/>
      <c r="C532" s="28"/>
      <c r="D532" s="28"/>
      <c r="E532" s="82"/>
      <c r="F532" s="28"/>
      <c r="G532" s="2"/>
      <c r="H532" s="2"/>
      <c r="I532" s="207"/>
      <c r="J532" s="233"/>
      <c r="K532" s="2"/>
      <c r="L532" s="207"/>
      <c r="M532" s="233"/>
      <c r="N532" s="207"/>
      <c r="O532" s="2"/>
    </row>
    <row r="533" spans="1:15" ht="22.5" customHeight="1">
      <c r="A533" s="29" t="s">
        <v>48</v>
      </c>
      <c r="B533" s="30" t="s">
        <v>0</v>
      </c>
      <c r="C533" s="3" t="s">
        <v>43</v>
      </c>
      <c r="D533" s="3" t="s">
        <v>13</v>
      </c>
      <c r="E533" s="3" t="s">
        <v>47</v>
      </c>
      <c r="F533" s="3" t="s">
        <v>201</v>
      </c>
      <c r="G533" s="3" t="s">
        <v>203</v>
      </c>
      <c r="H533" s="3" t="s">
        <v>47</v>
      </c>
      <c r="I533" s="3" t="s">
        <v>43</v>
      </c>
      <c r="J533" s="234" t="s">
        <v>13</v>
      </c>
      <c r="K533" s="3" t="s">
        <v>47</v>
      </c>
      <c r="L533" s="3" t="s">
        <v>321</v>
      </c>
      <c r="M533" s="234" t="s">
        <v>323</v>
      </c>
      <c r="N533" s="3" t="s">
        <v>325</v>
      </c>
      <c r="O533" s="3" t="s">
        <v>47</v>
      </c>
    </row>
    <row r="534" spans="1:15" ht="18" customHeight="1">
      <c r="A534" s="29" t="s">
        <v>50</v>
      </c>
      <c r="B534" s="31"/>
      <c r="C534" s="3" t="s">
        <v>195</v>
      </c>
      <c r="D534" s="3" t="s">
        <v>195</v>
      </c>
      <c r="E534" s="3" t="s">
        <v>14</v>
      </c>
      <c r="F534" s="3" t="s">
        <v>202</v>
      </c>
      <c r="G534" s="3" t="s">
        <v>204</v>
      </c>
      <c r="H534" s="199" t="s">
        <v>14</v>
      </c>
      <c r="I534" s="3" t="s">
        <v>320</v>
      </c>
      <c r="J534" s="234" t="s">
        <v>320</v>
      </c>
      <c r="K534" s="206" t="s">
        <v>14</v>
      </c>
      <c r="L534" s="3" t="s">
        <v>202</v>
      </c>
      <c r="M534" s="234" t="s">
        <v>204</v>
      </c>
      <c r="N534" s="3" t="s">
        <v>324</v>
      </c>
      <c r="O534" s="206" t="s">
        <v>14</v>
      </c>
    </row>
    <row r="535" spans="1:15" ht="16.5" customHeight="1" thickBot="1">
      <c r="A535" s="32"/>
      <c r="B535" s="33"/>
      <c r="C535" s="4"/>
      <c r="D535" s="4"/>
      <c r="E535" s="4"/>
      <c r="F535" s="4">
        <v>2007</v>
      </c>
      <c r="G535" s="4">
        <v>2008</v>
      </c>
      <c r="H535" s="4"/>
      <c r="I535" s="4"/>
      <c r="J535" s="235"/>
      <c r="K535" s="4"/>
      <c r="L535" s="4" t="s">
        <v>322</v>
      </c>
      <c r="M535" s="235" t="s">
        <v>324</v>
      </c>
      <c r="N535" s="4"/>
      <c r="O535" s="4"/>
    </row>
    <row r="536" spans="1:15" ht="57" customHeight="1">
      <c r="A536" s="309">
        <v>85212</v>
      </c>
      <c r="B536" s="310" t="s">
        <v>135</v>
      </c>
      <c r="C536" s="311">
        <f>SUM(C538,C540)</f>
        <v>9517000</v>
      </c>
      <c r="D536" s="312">
        <f>SUM(D538,D540)</f>
        <v>5714622.5</v>
      </c>
      <c r="E536" s="313">
        <f>(D536/C536)*100</f>
        <v>60.04646947567511</v>
      </c>
      <c r="F536" s="312">
        <f>SUM(F538,F540)</f>
        <v>9517000</v>
      </c>
      <c r="G536" s="312">
        <f>SUM(G538,G540)</f>
        <v>7736000</v>
      </c>
      <c r="H536" s="312" t="e">
        <f>(#REF!/F536)*100</f>
        <v>#REF!</v>
      </c>
      <c r="I536" s="312">
        <f>SUM(I538,I540,I547)</f>
        <v>7770946</v>
      </c>
      <c r="J536" s="314">
        <f>SUM(J538,J540,J547)</f>
        <v>5402806.45</v>
      </c>
      <c r="K536" s="315">
        <f t="shared" si="5"/>
        <v>69.52572376645006</v>
      </c>
      <c r="L536" s="312">
        <f>SUM(L538,L540,L547)</f>
        <v>7770246</v>
      </c>
      <c r="M536" s="314">
        <f>SUM(M538,M540,M547)</f>
        <v>7837000</v>
      </c>
      <c r="N536" s="312">
        <f>SUM(N538,N540,N547)</f>
        <v>7837000</v>
      </c>
      <c r="O536" s="315">
        <f>(N536/L536)*100</f>
        <v>100.85909763989453</v>
      </c>
    </row>
    <row r="537" spans="1:15" ht="12.75" customHeight="1">
      <c r="A537" s="34"/>
      <c r="B537" s="160"/>
      <c r="C537" s="73"/>
      <c r="D537" s="14"/>
      <c r="E537" s="43"/>
      <c r="F537" s="14"/>
      <c r="G537" s="14"/>
      <c r="H537" s="14"/>
      <c r="I537" s="16"/>
      <c r="J537" s="212"/>
      <c r="K537" s="8"/>
      <c r="L537" s="16"/>
      <c r="M537" s="212"/>
      <c r="N537" s="16"/>
      <c r="O537" s="8"/>
    </row>
    <row r="538" spans="1:15" ht="15">
      <c r="A538" s="34"/>
      <c r="B538" s="146" t="s">
        <v>149</v>
      </c>
      <c r="C538" s="73">
        <v>125000</v>
      </c>
      <c r="D538" s="14">
        <v>81000</v>
      </c>
      <c r="E538" s="81">
        <f>(D538/C538)*100</f>
        <v>64.8</v>
      </c>
      <c r="F538" s="14">
        <v>125000</v>
      </c>
      <c r="G538" s="14">
        <v>130000</v>
      </c>
      <c r="H538" s="130" t="e">
        <f>(#REF!/F538)*100</f>
        <v>#REF!</v>
      </c>
      <c r="I538" s="14">
        <v>130000</v>
      </c>
      <c r="J538" s="212">
        <v>68000</v>
      </c>
      <c r="K538" s="8">
        <f>(J538/I538)*100</f>
        <v>52.307692307692314</v>
      </c>
      <c r="L538" s="14">
        <v>120000</v>
      </c>
      <c r="M538" s="212">
        <v>120000</v>
      </c>
      <c r="N538" s="14">
        <v>120000</v>
      </c>
      <c r="O538" s="8">
        <f>(N538/L538)*100</f>
        <v>100</v>
      </c>
    </row>
    <row r="539" spans="1:15" ht="15.75">
      <c r="A539" s="34"/>
      <c r="B539" s="160"/>
      <c r="C539" s="73"/>
      <c r="D539" s="14"/>
      <c r="E539" s="43"/>
      <c r="F539" s="14"/>
      <c r="G539" s="14"/>
      <c r="H539" s="14"/>
      <c r="I539" s="16"/>
      <c r="J539" s="212"/>
      <c r="K539" s="8"/>
      <c r="L539" s="16"/>
      <c r="M539" s="212"/>
      <c r="N539" s="16"/>
      <c r="O539" s="8"/>
    </row>
    <row r="540" spans="1:15" ht="15">
      <c r="A540" s="34"/>
      <c r="B540" s="129" t="s">
        <v>177</v>
      </c>
      <c r="C540" s="73">
        <f>SUM(C542)</f>
        <v>9392000</v>
      </c>
      <c r="D540" s="14">
        <f>SUM(D542)</f>
        <v>5633622.5</v>
      </c>
      <c r="E540" s="81">
        <f>(D540/C540)*100</f>
        <v>59.983203790459974</v>
      </c>
      <c r="F540" s="14">
        <f>SUM(F542)</f>
        <v>9392000</v>
      </c>
      <c r="G540" s="14">
        <f>SUM(G542)</f>
        <v>7606000</v>
      </c>
      <c r="H540" s="130" t="e">
        <f>(#REF!/F540)*100</f>
        <v>#REF!</v>
      </c>
      <c r="I540" s="14">
        <f>SUM(I542)</f>
        <v>7631646</v>
      </c>
      <c r="J540" s="212">
        <f>SUM(J542)</f>
        <v>5334806.45</v>
      </c>
      <c r="K540" s="8">
        <f>(J540/I540)*100</f>
        <v>69.90374619053348</v>
      </c>
      <c r="L540" s="14">
        <f>SUM(L542)</f>
        <v>7640946</v>
      </c>
      <c r="M540" s="14">
        <f>SUM(M542)</f>
        <v>7717000</v>
      </c>
      <c r="N540" s="14">
        <f>SUM(N542)</f>
        <v>7717000</v>
      </c>
      <c r="O540" s="8">
        <f>(N540/L540)*100</f>
        <v>100.99534795822403</v>
      </c>
    </row>
    <row r="541" spans="1:15" ht="20.25" customHeight="1">
      <c r="A541" s="34"/>
      <c r="B541" s="129" t="s">
        <v>5</v>
      </c>
      <c r="C541" s="73"/>
      <c r="D541" s="14"/>
      <c r="E541" s="43"/>
      <c r="F541" s="14"/>
      <c r="G541" s="14"/>
      <c r="H541" s="14"/>
      <c r="I541" s="14"/>
      <c r="J541" s="212"/>
      <c r="K541" s="8"/>
      <c r="L541" s="14"/>
      <c r="M541" s="212"/>
      <c r="N541" s="14"/>
      <c r="O541" s="8"/>
    </row>
    <row r="542" spans="1:15" ht="20.25" customHeight="1">
      <c r="A542" s="34"/>
      <c r="B542" s="129" t="s">
        <v>137</v>
      </c>
      <c r="C542" s="73">
        <f>SUM(C543:C545)</f>
        <v>9392000</v>
      </c>
      <c r="D542" s="14">
        <f>SUM(D543:D545)</f>
        <v>5633622.5</v>
      </c>
      <c r="E542" s="81">
        <f>(D542/C542)*100</f>
        <v>59.983203790459974</v>
      </c>
      <c r="F542" s="14">
        <v>9392000</v>
      </c>
      <c r="G542" s="14">
        <f>SUM(G543:G545)</f>
        <v>7606000</v>
      </c>
      <c r="H542" s="130" t="e">
        <f>(#REF!/F542)*100</f>
        <v>#REF!</v>
      </c>
      <c r="I542" s="14">
        <v>7631646</v>
      </c>
      <c r="J542" s="212">
        <f>SUM(J543:J545)</f>
        <v>5334806.45</v>
      </c>
      <c r="K542" s="8">
        <f>(J542/I542)*100</f>
        <v>69.90374619053348</v>
      </c>
      <c r="L542" s="14">
        <f>SUM(L543:L545)</f>
        <v>7640946</v>
      </c>
      <c r="M542" s="212">
        <f>SUM(M543:M545)</f>
        <v>7717000</v>
      </c>
      <c r="N542" s="14">
        <f>SUM(N543:N545)</f>
        <v>7717000</v>
      </c>
      <c r="O542" s="8">
        <f>(N542/L542)*100</f>
        <v>100.99534795822403</v>
      </c>
    </row>
    <row r="543" spans="1:15" ht="21" customHeight="1">
      <c r="A543" s="34"/>
      <c r="B543" s="129" t="s">
        <v>120</v>
      </c>
      <c r="C543" s="73">
        <v>339166</v>
      </c>
      <c r="D543" s="14">
        <v>205217.38</v>
      </c>
      <c r="E543" s="81">
        <f>(D543/C543)*100</f>
        <v>60.50647175719265</v>
      </c>
      <c r="F543" s="14">
        <v>339166</v>
      </c>
      <c r="G543" s="14">
        <v>299811</v>
      </c>
      <c r="H543" s="130" t="e">
        <f>(#REF!/F543)*100</f>
        <v>#REF!</v>
      </c>
      <c r="I543" s="14">
        <v>313902</v>
      </c>
      <c r="J543" s="212">
        <v>194368.45</v>
      </c>
      <c r="K543" s="8">
        <f>(J543/I543)*100</f>
        <v>61.920105638065394</v>
      </c>
      <c r="L543" s="14">
        <v>313902</v>
      </c>
      <c r="M543" s="212">
        <v>310213</v>
      </c>
      <c r="N543" s="14">
        <v>310213</v>
      </c>
      <c r="O543" s="8">
        <f>(N543/L543)*100</f>
        <v>98.82479245114718</v>
      </c>
    </row>
    <row r="544" spans="1:15" ht="21" customHeight="1">
      <c r="A544" s="34"/>
      <c r="B544" s="129" t="s">
        <v>34</v>
      </c>
      <c r="C544" s="73">
        <v>8978446</v>
      </c>
      <c r="D544" s="14">
        <v>5386730.39</v>
      </c>
      <c r="E544" s="81">
        <f>(D544/C544)*100</f>
        <v>59.996244227564546</v>
      </c>
      <c r="F544" s="14">
        <v>8978446</v>
      </c>
      <c r="G544" s="14">
        <v>7252820</v>
      </c>
      <c r="H544" s="130" t="e">
        <f>(#REF!/F544)*100</f>
        <v>#REF!</v>
      </c>
      <c r="I544" s="14">
        <v>7252820</v>
      </c>
      <c r="J544" s="212">
        <v>5101239.44</v>
      </c>
      <c r="K544" s="8">
        <f>(J544/I544)*100</f>
        <v>70.3345655896603</v>
      </c>
      <c r="L544" s="14">
        <v>7252820</v>
      </c>
      <c r="M544" s="212">
        <v>7367233</v>
      </c>
      <c r="N544" s="14">
        <v>7367233</v>
      </c>
      <c r="O544" s="8">
        <f>(N544/L544)*100</f>
        <v>101.5774967529871</v>
      </c>
    </row>
    <row r="545" spans="1:15" ht="23.25" customHeight="1">
      <c r="A545" s="34"/>
      <c r="B545" s="129" t="s">
        <v>29</v>
      </c>
      <c r="C545" s="73">
        <v>74388</v>
      </c>
      <c r="D545" s="14">
        <v>41674.73</v>
      </c>
      <c r="E545" s="81">
        <f>(D545/C545)*100</f>
        <v>56.02345808463731</v>
      </c>
      <c r="F545" s="14">
        <v>74388</v>
      </c>
      <c r="G545" s="14">
        <v>53369</v>
      </c>
      <c r="H545" s="130" t="e">
        <f>(#REF!/F545)*100</f>
        <v>#REF!</v>
      </c>
      <c r="I545" s="14">
        <v>74224</v>
      </c>
      <c r="J545" s="212">
        <v>39198.56</v>
      </c>
      <c r="K545" s="8">
        <f>(J545/I545)*100</f>
        <v>52.81116619961198</v>
      </c>
      <c r="L545" s="14">
        <v>74224</v>
      </c>
      <c r="M545" s="212">
        <v>39554</v>
      </c>
      <c r="N545" s="14">
        <v>39554</v>
      </c>
      <c r="O545" s="8">
        <f>(N545/L545)*100</f>
        <v>53.290040957102825</v>
      </c>
    </row>
    <row r="546" spans="1:15" ht="15">
      <c r="A546" s="34"/>
      <c r="B546" s="129"/>
      <c r="C546" s="73"/>
      <c r="D546" s="14"/>
      <c r="E546" s="81"/>
      <c r="F546" s="14"/>
      <c r="G546" s="14"/>
      <c r="H546" s="130"/>
      <c r="I546" s="14"/>
      <c r="J546" s="238"/>
      <c r="K546" s="8"/>
      <c r="L546" s="14"/>
      <c r="M546" s="238"/>
      <c r="N546" s="14"/>
      <c r="O546" s="8"/>
    </row>
    <row r="547" spans="1:15" ht="27.75" customHeight="1">
      <c r="A547" s="34"/>
      <c r="B547" s="129" t="s">
        <v>454</v>
      </c>
      <c r="C547" s="73"/>
      <c r="D547" s="14"/>
      <c r="E547" s="81"/>
      <c r="F547" s="14"/>
      <c r="G547" s="14"/>
      <c r="H547" s="130"/>
      <c r="I547" s="14">
        <v>9300</v>
      </c>
      <c r="J547" s="212">
        <v>0</v>
      </c>
      <c r="K547" s="8">
        <f>(J547/I547)*100</f>
        <v>0</v>
      </c>
      <c r="L547" s="14">
        <v>9300</v>
      </c>
      <c r="M547" s="212">
        <v>0</v>
      </c>
      <c r="N547" s="14">
        <v>0</v>
      </c>
      <c r="O547" s="8">
        <f>(N547/L547)*100</f>
        <v>0</v>
      </c>
    </row>
    <row r="548" spans="1:15" ht="13.5" customHeight="1">
      <c r="A548" s="34"/>
      <c r="B548" s="34"/>
      <c r="C548" s="96"/>
      <c r="D548" s="16"/>
      <c r="E548" s="164"/>
      <c r="F548" s="16"/>
      <c r="G548" s="16"/>
      <c r="H548" s="16"/>
      <c r="I548" s="14"/>
      <c r="J548" s="238"/>
      <c r="K548" s="227"/>
      <c r="L548" s="16"/>
      <c r="M548" s="238"/>
      <c r="N548" s="16"/>
      <c r="O548" s="227"/>
    </row>
    <row r="549" spans="1:15" ht="53.25" customHeight="1">
      <c r="A549" s="163">
        <v>85213</v>
      </c>
      <c r="B549" s="120" t="s">
        <v>91</v>
      </c>
      <c r="C549" s="46">
        <f>SUM(C551)</f>
        <v>99000</v>
      </c>
      <c r="D549" s="9">
        <f>SUM(D551)</f>
        <v>35244.18</v>
      </c>
      <c r="E549" s="47">
        <f>(D549/C549)*100</f>
        <v>35.60018181818182</v>
      </c>
      <c r="F549" s="9">
        <f>SUM(F551)</f>
        <v>99000</v>
      </c>
      <c r="G549" s="9">
        <f>SUM(G551)</f>
        <v>102000</v>
      </c>
      <c r="H549" s="9" t="e">
        <f>(#REF!/F549)*100</f>
        <v>#REF!</v>
      </c>
      <c r="I549" s="9">
        <f>SUM(I551)</f>
        <v>102000</v>
      </c>
      <c r="J549" s="283">
        <f>SUM(J551)</f>
        <v>41238.44</v>
      </c>
      <c r="K549" s="224">
        <f>(J549/I549)*100</f>
        <v>40.429843137254906</v>
      </c>
      <c r="L549" s="9">
        <f>SUM(L551)</f>
        <v>70000</v>
      </c>
      <c r="M549" s="283">
        <f>SUM(M551)</f>
        <v>94000</v>
      </c>
      <c r="N549" s="9">
        <f>SUM(N551)</f>
        <v>94000</v>
      </c>
      <c r="O549" s="224">
        <f>(N549/L549)*100</f>
        <v>134.28571428571428</v>
      </c>
    </row>
    <row r="550" spans="1:15" ht="12.75" customHeight="1">
      <c r="A550" s="34"/>
      <c r="B550" s="72"/>
      <c r="C550" s="73"/>
      <c r="D550" s="14"/>
      <c r="E550" s="43"/>
      <c r="F550" s="14"/>
      <c r="G550" s="14"/>
      <c r="H550" s="14"/>
      <c r="I550" s="14"/>
      <c r="J550" s="212"/>
      <c r="K550" s="8"/>
      <c r="L550" s="14"/>
      <c r="M550" s="212"/>
      <c r="N550" s="14"/>
      <c r="O550" s="8"/>
    </row>
    <row r="551" spans="1:15" ht="24.75" customHeight="1">
      <c r="A551" s="34"/>
      <c r="B551" s="71" t="s">
        <v>9</v>
      </c>
      <c r="C551" s="51">
        <v>99000</v>
      </c>
      <c r="D551" s="11">
        <v>35244.18</v>
      </c>
      <c r="E551" s="52">
        <f>(D551/C551)*100</f>
        <v>35.60018181818182</v>
      </c>
      <c r="F551" s="11">
        <v>99000</v>
      </c>
      <c r="G551" s="11">
        <v>102000</v>
      </c>
      <c r="H551" s="11" t="e">
        <f>(#REF!/F551)*100</f>
        <v>#REF!</v>
      </c>
      <c r="I551" s="11">
        <v>102000</v>
      </c>
      <c r="J551" s="280">
        <v>41238.44</v>
      </c>
      <c r="K551" s="255">
        <f>(J551/I551)*100</f>
        <v>40.429843137254906</v>
      </c>
      <c r="L551" s="11">
        <v>70000</v>
      </c>
      <c r="M551" s="280">
        <v>94000</v>
      </c>
      <c r="N551" s="11">
        <v>94000</v>
      </c>
      <c r="O551" s="255">
        <f>(N551/L551)*100</f>
        <v>134.28571428571428</v>
      </c>
    </row>
    <row r="552" spans="1:15" ht="12.75" customHeight="1">
      <c r="A552" s="34"/>
      <c r="B552" s="34"/>
      <c r="C552" s="73"/>
      <c r="D552" s="14"/>
      <c r="E552" s="43"/>
      <c r="F552" s="14"/>
      <c r="G552" s="14"/>
      <c r="H552" s="14"/>
      <c r="I552" s="16"/>
      <c r="J552" s="238"/>
      <c r="K552" s="227"/>
      <c r="L552" s="16"/>
      <c r="M552" s="238"/>
      <c r="N552" s="16"/>
      <c r="O552" s="227"/>
    </row>
    <row r="553" spans="1:15" ht="31.5">
      <c r="A553" s="66">
        <v>85214</v>
      </c>
      <c r="B553" s="120" t="s">
        <v>118</v>
      </c>
      <c r="C553" s="46">
        <f>SUM(C555,C557)</f>
        <v>2686000</v>
      </c>
      <c r="D553" s="9">
        <f>SUM(D555,D557)</f>
        <v>1571993.46</v>
      </c>
      <c r="E553" s="47">
        <f>(D553/C553)*100</f>
        <v>58.525445271779596</v>
      </c>
      <c r="F553" s="9">
        <f>SUM(F555,F557)</f>
        <v>2686000</v>
      </c>
      <c r="G553" s="9">
        <f>SUM(G555,G557)</f>
        <v>3491000</v>
      </c>
      <c r="H553" s="9" t="e">
        <f>(#REF!/F553)*100</f>
        <v>#REF!</v>
      </c>
      <c r="I553" s="9">
        <f>SUM(I555,I557)</f>
        <v>3109500</v>
      </c>
      <c r="J553" s="283">
        <f>SUM(J555,J557)</f>
        <v>1710309.61</v>
      </c>
      <c r="K553" s="224">
        <f>(J553/I553)*100</f>
        <v>55.00272101624055</v>
      </c>
      <c r="L553" s="9">
        <f>SUM(L555,L557)</f>
        <v>2675000</v>
      </c>
      <c r="M553" s="283">
        <f>SUM(M555,M557)</f>
        <v>3636000</v>
      </c>
      <c r="N553" s="9">
        <f>SUM(N555,N557)</f>
        <v>3336000</v>
      </c>
      <c r="O553" s="224">
        <f>(N553/L553)*100</f>
        <v>124.71028037383178</v>
      </c>
    </row>
    <row r="554" spans="1:15" ht="12.75" customHeight="1">
      <c r="A554" s="34"/>
      <c r="B554" s="34"/>
      <c r="C554" s="73"/>
      <c r="D554" s="14"/>
      <c r="E554" s="43"/>
      <c r="F554" s="14"/>
      <c r="G554" s="14"/>
      <c r="H554" s="14"/>
      <c r="I554" s="14"/>
      <c r="J554" s="212"/>
      <c r="K554" s="8"/>
      <c r="L554" s="14"/>
      <c r="M554" s="212"/>
      <c r="N554" s="14"/>
      <c r="O554" s="8"/>
    </row>
    <row r="555" spans="1:15" ht="27" customHeight="1">
      <c r="A555" s="34"/>
      <c r="B555" s="53" t="s">
        <v>8</v>
      </c>
      <c r="C555" s="51">
        <f>519000+1474000</f>
        <v>1993000</v>
      </c>
      <c r="D555" s="11">
        <v>1233283.99</v>
      </c>
      <c r="E555" s="52">
        <f>(D555/C555)*100</f>
        <v>61.88078223783241</v>
      </c>
      <c r="F555" s="11">
        <v>1993000</v>
      </c>
      <c r="G555" s="11">
        <f>1057000+1795000</f>
        <v>2852000</v>
      </c>
      <c r="H555" s="106" t="e">
        <f>(#REF!/F555)*100</f>
        <v>#REF!</v>
      </c>
      <c r="I555" s="11">
        <v>2470500</v>
      </c>
      <c r="J555" s="280">
        <v>1377467.56</v>
      </c>
      <c r="K555" s="255">
        <f>(J555/I555)*100</f>
        <v>55.75663064157054</v>
      </c>
      <c r="L555" s="11">
        <v>2195000</v>
      </c>
      <c r="M555" s="280">
        <v>3054000</v>
      </c>
      <c r="N555" s="11">
        <v>2754000</v>
      </c>
      <c r="O555" s="255">
        <f>(N555/L555)*100</f>
        <v>125.46697038724372</v>
      </c>
    </row>
    <row r="556" spans="1:15" ht="12.75" customHeight="1">
      <c r="A556" s="34"/>
      <c r="B556" s="34"/>
      <c r="C556" s="96"/>
      <c r="D556" s="16"/>
      <c r="E556" s="164"/>
      <c r="F556" s="16"/>
      <c r="G556" s="16"/>
      <c r="H556" s="16"/>
      <c r="I556" s="16"/>
      <c r="J556" s="212"/>
      <c r="K556" s="8"/>
      <c r="L556" s="16"/>
      <c r="M556" s="238"/>
      <c r="N556" s="16"/>
      <c r="O556" s="8"/>
    </row>
    <row r="557" spans="1:15" ht="32.25" customHeight="1">
      <c r="A557" s="53"/>
      <c r="B557" s="53" t="s">
        <v>9</v>
      </c>
      <c r="C557" s="51">
        <v>693000</v>
      </c>
      <c r="D557" s="11">
        <v>338709.47</v>
      </c>
      <c r="E557" s="52">
        <f>(D557/C557)*100</f>
        <v>48.8758253968254</v>
      </c>
      <c r="F557" s="11">
        <v>693000</v>
      </c>
      <c r="G557" s="11">
        <v>639000</v>
      </c>
      <c r="H557" s="106" t="e">
        <f>(#REF!/F557)*100</f>
        <v>#REF!</v>
      </c>
      <c r="I557" s="11">
        <v>639000</v>
      </c>
      <c r="J557" s="280">
        <v>332842.05</v>
      </c>
      <c r="K557" s="255">
        <f>(J557/I557)*100</f>
        <v>52.08795774647888</v>
      </c>
      <c r="L557" s="11">
        <v>480000</v>
      </c>
      <c r="M557" s="280">
        <v>582000</v>
      </c>
      <c r="N557" s="11">
        <v>582000</v>
      </c>
      <c r="O557" s="255">
        <f>(N557/L557)*100</f>
        <v>121.24999999999999</v>
      </c>
    </row>
    <row r="558" spans="1:15" ht="15.75" thickBot="1">
      <c r="A558" s="55"/>
      <c r="B558" s="55"/>
      <c r="C558" s="12"/>
      <c r="D558" s="15"/>
      <c r="E558" s="85"/>
      <c r="F558" s="15"/>
      <c r="G558" s="15"/>
      <c r="H558" s="201"/>
      <c r="I558" s="214"/>
      <c r="J558" s="214"/>
      <c r="K558" s="241"/>
      <c r="L558" s="214"/>
      <c r="M558" s="214"/>
      <c r="N558" s="214"/>
      <c r="O558" s="241"/>
    </row>
    <row r="559" spans="1:15" ht="12.75" customHeight="1">
      <c r="A559" s="58"/>
      <c r="B559" s="121"/>
      <c r="C559" s="59"/>
      <c r="D559" s="13"/>
      <c r="E559" s="60"/>
      <c r="F559" s="13"/>
      <c r="G559" s="13"/>
      <c r="H559" s="13"/>
      <c r="I559" s="18"/>
      <c r="J559" s="237"/>
      <c r="K559" s="227"/>
      <c r="L559" s="13"/>
      <c r="M559" s="237"/>
      <c r="N559" s="13"/>
      <c r="O559" s="227"/>
    </row>
    <row r="560" spans="1:15" ht="15.75">
      <c r="A560" s="66">
        <v>85215</v>
      </c>
      <c r="B560" s="67" t="s">
        <v>92</v>
      </c>
      <c r="C560" s="46">
        <f>SUM(C562)</f>
        <v>4083300</v>
      </c>
      <c r="D560" s="9">
        <f>SUM(D562)</f>
        <v>1848010.64</v>
      </c>
      <c r="E560" s="47">
        <f>(D560/C560)*100</f>
        <v>45.25777287977861</v>
      </c>
      <c r="F560" s="9">
        <f>SUM(F562)</f>
        <v>2573311.4</v>
      </c>
      <c r="G560" s="9">
        <f>SUM(G562)</f>
        <v>3215200</v>
      </c>
      <c r="H560" s="9" t="e">
        <f>(#REF!/F560)*100</f>
        <v>#REF!</v>
      </c>
      <c r="I560" s="9">
        <f>SUM(I562)</f>
        <v>2563043</v>
      </c>
      <c r="J560" s="283">
        <f>SUM(J562)</f>
        <v>1391363.7</v>
      </c>
      <c r="K560" s="224">
        <f>(J560/I560)*100</f>
        <v>54.28561674540771</v>
      </c>
      <c r="L560" s="9">
        <f>SUM(L562)</f>
        <v>1855151.6</v>
      </c>
      <c r="M560" s="283">
        <f>SUM(M562)</f>
        <v>1906200</v>
      </c>
      <c r="N560" s="9">
        <f>SUM(N562)</f>
        <v>1906200</v>
      </c>
      <c r="O560" s="224">
        <f>(N560/L560)*100</f>
        <v>102.75171042625304</v>
      </c>
    </row>
    <row r="561" spans="1:15" ht="12.75" customHeight="1">
      <c r="A561" s="34"/>
      <c r="B561" s="34"/>
      <c r="C561" s="59"/>
      <c r="D561" s="13"/>
      <c r="E561" s="60"/>
      <c r="F561" s="13"/>
      <c r="G561" s="13"/>
      <c r="H561" s="13"/>
      <c r="I561" s="13"/>
      <c r="J561" s="279"/>
      <c r="K561" s="8"/>
      <c r="L561" s="13"/>
      <c r="M561" s="279"/>
      <c r="N561" s="13"/>
      <c r="O561" s="8"/>
    </row>
    <row r="562" spans="1:15" ht="15">
      <c r="A562" s="34"/>
      <c r="B562" s="53" t="s">
        <v>10</v>
      </c>
      <c r="C562" s="51">
        <v>4083300</v>
      </c>
      <c r="D562" s="11">
        <v>1848010.64</v>
      </c>
      <c r="E562" s="52">
        <f>(D562/C562)*100</f>
        <v>45.25777287977861</v>
      </c>
      <c r="F562" s="11">
        <v>2573311.4</v>
      </c>
      <c r="G562" s="11">
        <v>3215200</v>
      </c>
      <c r="H562" s="106" t="e">
        <f>(#REF!/F562)*100</f>
        <v>#REF!</v>
      </c>
      <c r="I562" s="11">
        <v>2563043</v>
      </c>
      <c r="J562" s="280">
        <v>1391363.7</v>
      </c>
      <c r="K562" s="255">
        <f>(J562/I562)*100</f>
        <v>54.28561674540771</v>
      </c>
      <c r="L562" s="11">
        <v>1855151.6</v>
      </c>
      <c r="M562" s="280">
        <v>1906200</v>
      </c>
      <c r="N562" s="11">
        <v>1906200</v>
      </c>
      <c r="O562" s="255">
        <f>(N562/L562)*100</f>
        <v>102.75171042625304</v>
      </c>
    </row>
    <row r="563" spans="1:15" ht="12.75" customHeight="1">
      <c r="A563" s="34"/>
      <c r="B563" s="34"/>
      <c r="C563" s="73"/>
      <c r="D563" s="14"/>
      <c r="E563" s="43"/>
      <c r="F563" s="14"/>
      <c r="G563" s="14"/>
      <c r="H563" s="14"/>
      <c r="I563" s="16"/>
      <c r="J563" s="238"/>
      <c r="K563" s="227"/>
      <c r="L563" s="16"/>
      <c r="M563" s="238"/>
      <c r="N563" s="16"/>
      <c r="O563" s="227"/>
    </row>
    <row r="564" spans="1:15" ht="15.75">
      <c r="A564" s="66">
        <v>85219</v>
      </c>
      <c r="B564" s="67" t="s">
        <v>93</v>
      </c>
      <c r="C564" s="46">
        <f>SUM(C566)</f>
        <v>1423306</v>
      </c>
      <c r="D564" s="9">
        <f>SUM(D566)</f>
        <v>912042.7300000001</v>
      </c>
      <c r="E564" s="47">
        <f>(D564/C564)*100</f>
        <v>64.0791741199714</v>
      </c>
      <c r="F564" s="9">
        <f>SUM(F566)</f>
        <v>1423306</v>
      </c>
      <c r="G564" s="9">
        <f>SUM(G566)</f>
        <v>1555810</v>
      </c>
      <c r="H564" s="9" t="e">
        <f>(#REF!/F564)*100</f>
        <v>#REF!</v>
      </c>
      <c r="I564" s="9">
        <f>SUM(I566,I571)</f>
        <v>1432728</v>
      </c>
      <c r="J564" s="283">
        <f>SUM(J566,J571)</f>
        <v>899562.0900000001</v>
      </c>
      <c r="K564" s="224">
        <f>(J564/I564)*100</f>
        <v>62.78666222758263</v>
      </c>
      <c r="L564" s="9">
        <f>SUM(L566,L571)</f>
        <v>1432728</v>
      </c>
      <c r="M564" s="283">
        <f>SUM(M566,M570,M571)</f>
        <v>1545919</v>
      </c>
      <c r="N564" s="283">
        <f>SUM(N566,N570,N571)</f>
        <v>1545919</v>
      </c>
      <c r="O564" s="224">
        <f>(N564/L564)*100</f>
        <v>107.90038304549083</v>
      </c>
    </row>
    <row r="565" spans="1:15" ht="12.75" customHeight="1">
      <c r="A565" s="34"/>
      <c r="B565" s="34"/>
      <c r="C565" s="59"/>
      <c r="D565" s="13"/>
      <c r="E565" s="60"/>
      <c r="F565" s="13"/>
      <c r="G565" s="13"/>
      <c r="H565" s="13"/>
      <c r="I565" s="13"/>
      <c r="J565" s="279"/>
      <c r="K565" s="8"/>
      <c r="L565" s="13"/>
      <c r="M565" s="279"/>
      <c r="N565" s="13"/>
      <c r="O565" s="8"/>
    </row>
    <row r="566" spans="1:15" ht="15">
      <c r="A566" s="34"/>
      <c r="B566" s="53" t="s">
        <v>45</v>
      </c>
      <c r="C566" s="51">
        <f>SUM(C568:C571)</f>
        <v>1423306</v>
      </c>
      <c r="D566" s="11">
        <f>SUM(D568:D571)</f>
        <v>912042.7300000001</v>
      </c>
      <c r="E566" s="52">
        <f>(D566/C566)*100</f>
        <v>64.0791741199714</v>
      </c>
      <c r="F566" s="11">
        <f>SUM(F568:F571)</f>
        <v>1423306</v>
      </c>
      <c r="G566" s="11">
        <f>SUM(G568:G571)</f>
        <v>1555810</v>
      </c>
      <c r="H566" s="106" t="e">
        <f>(#REF!/F566)*100</f>
        <v>#REF!</v>
      </c>
      <c r="I566" s="11">
        <f>SUM(I568:I570)</f>
        <v>1410168</v>
      </c>
      <c r="J566" s="280">
        <f>SUM(J568:J570)</f>
        <v>899562.0900000001</v>
      </c>
      <c r="K566" s="255">
        <f>(J566/I566)*100</f>
        <v>63.791129142059674</v>
      </c>
      <c r="L566" s="11">
        <f>SUM(L568:L570)</f>
        <v>1410168</v>
      </c>
      <c r="M566" s="11">
        <f>SUM(M568:M569)</f>
        <v>1520585</v>
      </c>
      <c r="N566" s="11">
        <f>SUM(N568:N569)</f>
        <v>1520585</v>
      </c>
      <c r="O566" s="255">
        <f>(N566/L566)*100</f>
        <v>107.8300599644865</v>
      </c>
    </row>
    <row r="567" spans="1:15" ht="21.75" customHeight="1">
      <c r="A567" s="34"/>
      <c r="B567" s="34" t="s">
        <v>5</v>
      </c>
      <c r="C567" s="73"/>
      <c r="D567" s="14"/>
      <c r="E567" s="43"/>
      <c r="F567" s="14"/>
      <c r="G567" s="14"/>
      <c r="H567" s="14"/>
      <c r="I567" s="14"/>
      <c r="J567" s="212"/>
      <c r="K567" s="8"/>
      <c r="L567" s="14"/>
      <c r="M567" s="212"/>
      <c r="N567" s="14"/>
      <c r="O567" s="8"/>
    </row>
    <row r="568" spans="1:15" ht="21" customHeight="1">
      <c r="A568" s="34"/>
      <c r="B568" s="53" t="s">
        <v>121</v>
      </c>
      <c r="C568" s="51">
        <v>1042278</v>
      </c>
      <c r="D568" s="11">
        <v>702813.67</v>
      </c>
      <c r="E568" s="52">
        <f>(D568/C568)*100</f>
        <v>67.43053868545628</v>
      </c>
      <c r="F568" s="11">
        <v>1042278</v>
      </c>
      <c r="G568" s="11">
        <v>1029290</v>
      </c>
      <c r="H568" s="106" t="e">
        <f>(#REF!/F568)*100</f>
        <v>#REF!</v>
      </c>
      <c r="I568" s="11">
        <v>1206528</v>
      </c>
      <c r="J568" s="280">
        <v>763376.79</v>
      </c>
      <c r="K568" s="255">
        <f>(J568/I568)*100</f>
        <v>63.27054075827498</v>
      </c>
      <c r="L568" s="11">
        <v>1206528</v>
      </c>
      <c r="M568" s="280">
        <v>1300801</v>
      </c>
      <c r="N568" s="11">
        <v>1300801</v>
      </c>
      <c r="O568" s="255">
        <f>(N568/L568)*100</f>
        <v>107.81357747188626</v>
      </c>
    </row>
    <row r="569" spans="1:15" ht="21" customHeight="1">
      <c r="A569" s="34"/>
      <c r="B569" s="53" t="s">
        <v>40</v>
      </c>
      <c r="C569" s="51">
        <v>184514</v>
      </c>
      <c r="D569" s="11">
        <v>99198.64</v>
      </c>
      <c r="E569" s="52">
        <f>(D569/C569)*100</f>
        <v>53.76212103146645</v>
      </c>
      <c r="F569" s="11">
        <v>184514</v>
      </c>
      <c r="G569" s="11">
        <v>251980</v>
      </c>
      <c r="H569" s="106" t="e">
        <f>(#REF!/F569)*100</f>
        <v>#REF!</v>
      </c>
      <c r="I569" s="11">
        <v>203640</v>
      </c>
      <c r="J569" s="280">
        <v>136185.3</v>
      </c>
      <c r="K569" s="256">
        <f>(J569/I569)*100</f>
        <v>66.87551561579257</v>
      </c>
      <c r="L569" s="11">
        <v>203640</v>
      </c>
      <c r="M569" s="280">
        <v>219784</v>
      </c>
      <c r="N569" s="11">
        <v>219784</v>
      </c>
      <c r="O569" s="256">
        <f>(N569/L569)*100</f>
        <v>107.92771557650755</v>
      </c>
    </row>
    <row r="570" spans="1:15" ht="21.75" customHeight="1">
      <c r="A570" s="34"/>
      <c r="B570" s="53" t="s">
        <v>440</v>
      </c>
      <c r="C570" s="51">
        <v>184514</v>
      </c>
      <c r="D570" s="11">
        <v>99198.64</v>
      </c>
      <c r="E570" s="52">
        <f>(D570/C570)*100</f>
        <v>53.76212103146645</v>
      </c>
      <c r="F570" s="11">
        <v>184514</v>
      </c>
      <c r="G570" s="11">
        <v>251980</v>
      </c>
      <c r="H570" s="106" t="e">
        <f>(#REF!/F570)*100</f>
        <v>#REF!</v>
      </c>
      <c r="I570" s="11"/>
      <c r="J570" s="280"/>
      <c r="K570" s="256"/>
      <c r="L570" s="11"/>
      <c r="M570" s="280">
        <v>2834</v>
      </c>
      <c r="N570" s="11">
        <v>2834</v>
      </c>
      <c r="O570" s="256">
        <v>0</v>
      </c>
    </row>
    <row r="571" spans="1:15" ht="30.75" customHeight="1">
      <c r="A571" s="34"/>
      <c r="B571" s="71" t="s">
        <v>455</v>
      </c>
      <c r="C571" s="51">
        <v>12000</v>
      </c>
      <c r="D571" s="11">
        <v>10831.78</v>
      </c>
      <c r="E571" s="52">
        <f>(D571/C571)*100</f>
        <v>90.26483333333334</v>
      </c>
      <c r="F571" s="11">
        <v>12000</v>
      </c>
      <c r="G571" s="11">
        <v>22560</v>
      </c>
      <c r="H571" s="106" t="e">
        <f>(#REF!/F571)*100</f>
        <v>#REF!</v>
      </c>
      <c r="I571" s="11">
        <v>22560</v>
      </c>
      <c r="J571" s="280">
        <v>0</v>
      </c>
      <c r="K571" s="256">
        <f>(J571/I571)*100</f>
        <v>0</v>
      </c>
      <c r="L571" s="11">
        <v>22560</v>
      </c>
      <c r="M571" s="280">
        <v>22500</v>
      </c>
      <c r="N571" s="11">
        <v>22500</v>
      </c>
      <c r="O571" s="256">
        <f>(N571/L571)*100</f>
        <v>99.7340425531915</v>
      </c>
    </row>
    <row r="572" spans="1:15" ht="12.75" customHeight="1">
      <c r="A572" s="34"/>
      <c r="B572" s="58"/>
      <c r="C572" s="59"/>
      <c r="D572" s="13"/>
      <c r="E572" s="60"/>
      <c r="F572" s="13"/>
      <c r="G572" s="13"/>
      <c r="H572" s="13"/>
      <c r="I572" s="18"/>
      <c r="J572" s="237"/>
      <c r="K572" s="227"/>
      <c r="L572" s="18"/>
      <c r="M572" s="237"/>
      <c r="N572" s="18"/>
      <c r="O572" s="227"/>
    </row>
    <row r="573" spans="1:15" ht="47.25">
      <c r="A573" s="66">
        <v>85220</v>
      </c>
      <c r="B573" s="104" t="s">
        <v>95</v>
      </c>
      <c r="C573" s="100">
        <f>SUM(C575,C578)</f>
        <v>105376</v>
      </c>
      <c r="D573" s="101">
        <f>SUM(D575,D578)</f>
        <v>80602.33</v>
      </c>
      <c r="E573" s="47">
        <f>(D573/C573)*100</f>
        <v>76.49021598846038</v>
      </c>
      <c r="F573" s="101">
        <f>SUM(F575,F578)</f>
        <v>105376</v>
      </c>
      <c r="G573" s="101">
        <f>SUM(G575,G578)</f>
        <v>330000</v>
      </c>
      <c r="H573" s="9" t="e">
        <f>(#REF!/F573)*100</f>
        <v>#REF!</v>
      </c>
      <c r="I573" s="9">
        <f>SUM(I575,I578)</f>
        <v>230000</v>
      </c>
      <c r="J573" s="282">
        <f>SUM(J575,J578)</f>
        <v>57886.67</v>
      </c>
      <c r="K573" s="252">
        <f>(J573/I573)*100</f>
        <v>25.168117391304346</v>
      </c>
      <c r="L573" s="9">
        <f>SUM(L575,L578)</f>
        <v>80000</v>
      </c>
      <c r="M573" s="282">
        <f>SUM(M575,M578)</f>
        <v>340000</v>
      </c>
      <c r="N573" s="9">
        <f>SUM(N575,N578)</f>
        <v>85000</v>
      </c>
      <c r="O573" s="252">
        <f>(N573/L573)*100</f>
        <v>106.25</v>
      </c>
    </row>
    <row r="574" spans="1:15" ht="15.75">
      <c r="A574" s="102"/>
      <c r="B574" s="116"/>
      <c r="C574" s="73"/>
      <c r="D574" s="14"/>
      <c r="E574" s="43"/>
      <c r="F574" s="14"/>
      <c r="G574" s="14"/>
      <c r="H574" s="14"/>
      <c r="I574" s="14"/>
      <c r="J574" s="289"/>
      <c r="K574" s="227"/>
      <c r="L574" s="14"/>
      <c r="M574" s="264"/>
      <c r="N574" s="14"/>
      <c r="O574" s="227"/>
    </row>
    <row r="575" spans="1:15" ht="32.25" customHeight="1">
      <c r="A575" s="102"/>
      <c r="B575" s="136" t="s">
        <v>461</v>
      </c>
      <c r="C575" s="73">
        <v>80000</v>
      </c>
      <c r="D575" s="14">
        <v>55226.33</v>
      </c>
      <c r="E575" s="81">
        <f>(D575/C575)*100</f>
        <v>69.0329125</v>
      </c>
      <c r="F575" s="14">
        <v>80000</v>
      </c>
      <c r="G575" s="14">
        <v>80000</v>
      </c>
      <c r="H575" s="130" t="e">
        <f>(#REF!/F575)*100</f>
        <v>#REF!</v>
      </c>
      <c r="I575" s="14">
        <v>80000</v>
      </c>
      <c r="J575" s="289">
        <v>57886.67</v>
      </c>
      <c r="K575" s="227">
        <f>(J575/I575)*100</f>
        <v>72.3583375</v>
      </c>
      <c r="L575" s="14">
        <v>80000</v>
      </c>
      <c r="M575" s="289">
        <v>90000</v>
      </c>
      <c r="N575" s="14">
        <v>85000</v>
      </c>
      <c r="O575" s="227">
        <f>(N575/L575)*100</f>
        <v>106.25</v>
      </c>
    </row>
    <row r="576" spans="1:15" ht="21" customHeight="1">
      <c r="A576" s="102"/>
      <c r="B576" s="136" t="s">
        <v>5</v>
      </c>
      <c r="C576" s="73"/>
      <c r="D576" s="14"/>
      <c r="E576" s="81"/>
      <c r="F576" s="14"/>
      <c r="G576" s="14"/>
      <c r="H576" s="14"/>
      <c r="I576" s="16"/>
      <c r="J576" s="264"/>
      <c r="K576" s="227"/>
      <c r="L576" s="14"/>
      <c r="M576" s="289"/>
      <c r="N576" s="14"/>
      <c r="O576" s="227"/>
    </row>
    <row r="577" spans="1:15" ht="24" customHeight="1">
      <c r="A577" s="102"/>
      <c r="B577" s="107" t="s">
        <v>143</v>
      </c>
      <c r="C577" s="51">
        <v>68400</v>
      </c>
      <c r="D577" s="11">
        <v>50544.9</v>
      </c>
      <c r="E577" s="52">
        <f>(D577/C577)*100</f>
        <v>73.89605263157894</v>
      </c>
      <c r="F577" s="11">
        <v>68400</v>
      </c>
      <c r="G577" s="11">
        <v>74672</v>
      </c>
      <c r="H577" s="106" t="e">
        <f>(#REF!/F577)*100</f>
        <v>#REF!</v>
      </c>
      <c r="I577" s="11">
        <v>73272</v>
      </c>
      <c r="J577" s="290">
        <v>53146.83</v>
      </c>
      <c r="K577" s="225">
        <f>(J577/I577)*100</f>
        <v>72.53361447756306</v>
      </c>
      <c r="L577" s="11">
        <v>73272</v>
      </c>
      <c r="M577" s="290">
        <v>67216</v>
      </c>
      <c r="N577" s="11">
        <v>67216</v>
      </c>
      <c r="O577" s="225">
        <f>(N577/L577)*100</f>
        <v>91.73490555737526</v>
      </c>
    </row>
    <row r="578" spans="1:15" ht="38.25" customHeight="1">
      <c r="A578" s="102"/>
      <c r="B578" s="107" t="s">
        <v>262</v>
      </c>
      <c r="C578" s="51">
        <v>25376</v>
      </c>
      <c r="D578" s="11">
        <v>25376</v>
      </c>
      <c r="E578" s="52">
        <f>(D578/C578)*100</f>
        <v>100</v>
      </c>
      <c r="F578" s="11">
        <v>25376</v>
      </c>
      <c r="G578" s="11">
        <v>250000</v>
      </c>
      <c r="H578" s="106" t="e">
        <f>(#REF!/F578)*100</f>
        <v>#REF!</v>
      </c>
      <c r="I578" s="11">
        <v>150000</v>
      </c>
      <c r="J578" s="280">
        <v>0</v>
      </c>
      <c r="K578" s="242">
        <f>(J578/I578)*100</f>
        <v>0</v>
      </c>
      <c r="L578" s="11">
        <v>0</v>
      </c>
      <c r="M578" s="280">
        <v>250000</v>
      </c>
      <c r="N578" s="11">
        <v>0</v>
      </c>
      <c r="O578" s="242">
        <v>0</v>
      </c>
    </row>
    <row r="579" spans="1:15" ht="12.75" customHeight="1">
      <c r="A579" s="34"/>
      <c r="B579" s="34"/>
      <c r="C579" s="73"/>
      <c r="D579" s="14"/>
      <c r="E579" s="43"/>
      <c r="F579" s="14"/>
      <c r="G579" s="14"/>
      <c r="H579" s="14"/>
      <c r="I579" s="16"/>
      <c r="J579" s="238"/>
      <c r="K579" s="227"/>
      <c r="L579" s="16"/>
      <c r="M579" s="238"/>
      <c r="N579" s="16"/>
      <c r="O579" s="227"/>
    </row>
    <row r="580" spans="1:15" ht="31.5">
      <c r="A580" s="66">
        <v>85228</v>
      </c>
      <c r="B580" s="120" t="s">
        <v>94</v>
      </c>
      <c r="C580" s="46">
        <f>SUM(C582,C584)</f>
        <v>175000</v>
      </c>
      <c r="D580" s="9">
        <f>SUM(D582,D584)</f>
        <v>116812.15</v>
      </c>
      <c r="E580" s="47">
        <f>(D580/C580)*100</f>
        <v>66.7498</v>
      </c>
      <c r="F580" s="9">
        <f>SUM(F582,F584)</f>
        <v>175000</v>
      </c>
      <c r="G580" s="9">
        <f>SUM(G582,G584)</f>
        <v>179000</v>
      </c>
      <c r="H580" s="9" t="e">
        <f>(#REF!/F580)*100</f>
        <v>#REF!</v>
      </c>
      <c r="I580" s="9">
        <f>SUM(I582,I584)</f>
        <v>179500</v>
      </c>
      <c r="J580" s="283">
        <f>SUM(J582,J584)</f>
        <v>94526.09</v>
      </c>
      <c r="K580" s="224">
        <f>(J580/I580)*100</f>
        <v>52.66077437325906</v>
      </c>
      <c r="L580" s="9">
        <f>SUM(L582,L584)</f>
        <v>164500</v>
      </c>
      <c r="M580" s="283">
        <f>SUM(M582,M584)</f>
        <v>178000</v>
      </c>
      <c r="N580" s="9">
        <f>SUM(N582,N584)</f>
        <v>178000</v>
      </c>
      <c r="O580" s="224">
        <f>(N580/L580)*100</f>
        <v>108.2066869300912</v>
      </c>
    </row>
    <row r="581" spans="1:15" ht="12.75" customHeight="1">
      <c r="A581" s="34"/>
      <c r="B581" s="34"/>
      <c r="C581" s="73"/>
      <c r="D581" s="14"/>
      <c r="E581" s="43"/>
      <c r="F581" s="14"/>
      <c r="G581" s="14"/>
      <c r="H581" s="14"/>
      <c r="I581" s="14"/>
      <c r="J581" s="212"/>
      <c r="K581" s="8"/>
      <c r="L581" s="14"/>
      <c r="M581" s="212"/>
      <c r="N581" s="14"/>
      <c r="O581" s="8"/>
    </row>
    <row r="582" spans="1:15" ht="15">
      <c r="A582" s="34"/>
      <c r="B582" s="53" t="s">
        <v>8</v>
      </c>
      <c r="C582" s="51">
        <v>147000</v>
      </c>
      <c r="D582" s="11">
        <v>100310.03</v>
      </c>
      <c r="E582" s="52">
        <f>(D582/C582)*100</f>
        <v>68.2381156462585</v>
      </c>
      <c r="F582" s="11">
        <v>147000</v>
      </c>
      <c r="G582" s="11">
        <v>152000</v>
      </c>
      <c r="H582" s="106" t="e">
        <f>(#REF!/F582)*100</f>
        <v>#REF!</v>
      </c>
      <c r="I582" s="11">
        <v>152000</v>
      </c>
      <c r="J582" s="280">
        <v>76486.09</v>
      </c>
      <c r="K582" s="255">
        <f>(J582/I582)*100</f>
        <v>50.319796052631574</v>
      </c>
      <c r="L582" s="11">
        <v>137000</v>
      </c>
      <c r="M582" s="280">
        <v>152000</v>
      </c>
      <c r="N582" s="11">
        <v>152000</v>
      </c>
      <c r="O582" s="255">
        <f>(N582/L582)*100</f>
        <v>110.94890510948905</v>
      </c>
    </row>
    <row r="583" spans="1:15" ht="15">
      <c r="A583" s="34"/>
      <c r="B583" s="34"/>
      <c r="C583" s="73"/>
      <c r="D583" s="14"/>
      <c r="E583" s="97"/>
      <c r="F583" s="14"/>
      <c r="G583" s="14"/>
      <c r="H583" s="14"/>
      <c r="I583" s="16"/>
      <c r="J583" s="212"/>
      <c r="K583" s="8"/>
      <c r="L583" s="14"/>
      <c r="M583" s="238"/>
      <c r="N583" s="14"/>
      <c r="O583" s="8"/>
    </row>
    <row r="584" spans="1:15" ht="12.75" customHeight="1">
      <c r="A584" s="53"/>
      <c r="B584" s="53" t="s">
        <v>9</v>
      </c>
      <c r="C584" s="51">
        <v>28000</v>
      </c>
      <c r="D584" s="11">
        <v>16502.12</v>
      </c>
      <c r="E584" s="52">
        <f>(D584/C584)*100</f>
        <v>58.93614285714285</v>
      </c>
      <c r="F584" s="11">
        <v>28000</v>
      </c>
      <c r="G584" s="11">
        <v>27000</v>
      </c>
      <c r="H584" s="106" t="e">
        <f>(#REF!/F584)*100</f>
        <v>#REF!</v>
      </c>
      <c r="I584" s="11">
        <v>27500</v>
      </c>
      <c r="J584" s="280">
        <v>18040</v>
      </c>
      <c r="K584" s="255">
        <f>(J584/I584)*100</f>
        <v>65.60000000000001</v>
      </c>
      <c r="L584" s="11">
        <v>27500</v>
      </c>
      <c r="M584" s="280">
        <v>26000</v>
      </c>
      <c r="N584" s="11">
        <v>26000</v>
      </c>
      <c r="O584" s="255">
        <f>(N584/L584)*100</f>
        <v>94.54545454545455</v>
      </c>
    </row>
    <row r="585" spans="1:15" ht="12.75" customHeight="1">
      <c r="A585" s="58"/>
      <c r="B585" s="58"/>
      <c r="C585" s="59"/>
      <c r="D585" s="13"/>
      <c r="E585" s="60"/>
      <c r="F585" s="13"/>
      <c r="G585" s="13"/>
      <c r="H585" s="13"/>
      <c r="I585" s="18"/>
      <c r="J585" s="237"/>
      <c r="K585" s="227"/>
      <c r="L585" s="18"/>
      <c r="M585" s="237"/>
      <c r="N585" s="18"/>
      <c r="O585" s="227"/>
    </row>
    <row r="586" spans="1:15" ht="15.75">
      <c r="A586" s="66">
        <v>85295</v>
      </c>
      <c r="B586" s="67" t="s">
        <v>52</v>
      </c>
      <c r="C586" s="48">
        <f>SUM(C588:C590)</f>
        <v>334000</v>
      </c>
      <c r="D586" s="10">
        <f>SUM(D588:D590)</f>
        <v>202300.39</v>
      </c>
      <c r="E586" s="47">
        <f>(D586/C586)*100</f>
        <v>60.56897904191617</v>
      </c>
      <c r="F586" s="10">
        <f>SUM(F588:F590)</f>
        <v>334000</v>
      </c>
      <c r="G586" s="10">
        <f>SUM(G588:G590)</f>
        <v>266000</v>
      </c>
      <c r="H586" s="9" t="e">
        <f>(#REF!/F586)*100</f>
        <v>#REF!</v>
      </c>
      <c r="I586" s="10">
        <f>SUM(I588:I591)</f>
        <v>791770</v>
      </c>
      <c r="J586" s="284">
        <f>SUM(J588:J591)</f>
        <v>277125.61</v>
      </c>
      <c r="K586" s="252">
        <f>(J586/I586)*100</f>
        <v>35.000771688747996</v>
      </c>
      <c r="L586" s="10">
        <f>SUM(L588:L591)</f>
        <v>791770</v>
      </c>
      <c r="M586" s="284">
        <f>SUM(M588:M591)</f>
        <v>311000</v>
      </c>
      <c r="N586" s="10">
        <f>SUM(N588:N591)</f>
        <v>311000</v>
      </c>
      <c r="O586" s="252">
        <f>(N586/L586)*100</f>
        <v>39.27908357224952</v>
      </c>
    </row>
    <row r="587" spans="1:15" ht="12.75" customHeight="1">
      <c r="A587" s="34"/>
      <c r="B587" s="58"/>
      <c r="C587" s="59"/>
      <c r="D587" s="13"/>
      <c r="E587" s="60"/>
      <c r="F587" s="13"/>
      <c r="G587" s="13"/>
      <c r="H587" s="13"/>
      <c r="I587" s="13"/>
      <c r="J587" s="279"/>
      <c r="K587" s="227"/>
      <c r="L587" s="13"/>
      <c r="M587" s="237"/>
      <c r="N587" s="13"/>
      <c r="O587" s="227"/>
    </row>
    <row r="588" spans="1:15" ht="12.75" customHeight="1">
      <c r="A588" s="34"/>
      <c r="B588" s="72" t="s">
        <v>21</v>
      </c>
      <c r="C588" s="73">
        <v>14000</v>
      </c>
      <c r="D588" s="14">
        <v>10000</v>
      </c>
      <c r="E588" s="81">
        <f>(D588/C588)*100</f>
        <v>71.42857142857143</v>
      </c>
      <c r="F588" s="14">
        <v>14000</v>
      </c>
      <c r="G588" s="14">
        <v>12000</v>
      </c>
      <c r="H588" s="130" t="e">
        <f>(#REF!/F588)*100</f>
        <v>#REF!</v>
      </c>
      <c r="I588" s="14">
        <v>12000</v>
      </c>
      <c r="J588" s="212">
        <v>5200</v>
      </c>
      <c r="K588" s="227">
        <f>(J588/I588)*100</f>
        <v>43.333333333333336</v>
      </c>
      <c r="L588" s="14">
        <v>12000</v>
      </c>
      <c r="M588" s="212">
        <v>12000</v>
      </c>
      <c r="N588" s="14">
        <v>12000</v>
      </c>
      <c r="O588" s="227">
        <f>(N588/L588)*100</f>
        <v>100</v>
      </c>
    </row>
    <row r="589" spans="1:15" ht="12.75" customHeight="1">
      <c r="A589" s="34"/>
      <c r="B589" s="72"/>
      <c r="C589" s="73"/>
      <c r="D589" s="14"/>
      <c r="E589" s="81"/>
      <c r="F589" s="14"/>
      <c r="G589" s="14"/>
      <c r="H589" s="130"/>
      <c r="I589" s="14"/>
      <c r="J589" s="212"/>
      <c r="K589" s="227"/>
      <c r="L589" s="14"/>
      <c r="M589" s="238"/>
      <c r="N589" s="14"/>
      <c r="O589" s="227"/>
    </row>
    <row r="590" spans="1:15" ht="15">
      <c r="A590" s="53"/>
      <c r="B590" s="71" t="s">
        <v>119</v>
      </c>
      <c r="C590" s="51">
        <v>320000</v>
      </c>
      <c r="D590" s="11">
        <v>192300.39</v>
      </c>
      <c r="E590" s="52">
        <f>(D590/C590)*100</f>
        <v>60.093871875000005</v>
      </c>
      <c r="F590" s="11">
        <v>320000</v>
      </c>
      <c r="G590" s="11">
        <v>254000</v>
      </c>
      <c r="H590" s="106" t="e">
        <f>(#REF!/F590)*100</f>
        <v>#REF!</v>
      </c>
      <c r="I590" s="11">
        <v>348509</v>
      </c>
      <c r="J590" s="280">
        <v>225138.51</v>
      </c>
      <c r="K590" s="255">
        <f>(J590/I590)*100</f>
        <v>64.6004866445343</v>
      </c>
      <c r="L590" s="11">
        <v>348509</v>
      </c>
      <c r="M590" s="280">
        <v>299000</v>
      </c>
      <c r="N590" s="11">
        <v>299000</v>
      </c>
      <c r="O590" s="255">
        <f>(N590/L590)*100</f>
        <v>85.79405409903332</v>
      </c>
    </row>
    <row r="591" spans="1:15" ht="48" customHeight="1">
      <c r="A591" s="58"/>
      <c r="B591" s="143" t="s">
        <v>482</v>
      </c>
      <c r="C591" s="59"/>
      <c r="D591" s="18"/>
      <c r="E591" s="97"/>
      <c r="F591" s="18"/>
      <c r="G591" s="18"/>
      <c r="H591" s="200"/>
      <c r="I591" s="13">
        <v>431261</v>
      </c>
      <c r="J591" s="279">
        <v>46787.1</v>
      </c>
      <c r="K591" s="228">
        <f>(J591/I591)*100</f>
        <v>10.848905882980375</v>
      </c>
      <c r="L591" s="13">
        <v>431261</v>
      </c>
      <c r="M591" s="279">
        <v>0</v>
      </c>
      <c r="N591" s="13">
        <v>0</v>
      </c>
      <c r="O591" s="228">
        <f>(N591/L591)*100</f>
        <v>0</v>
      </c>
    </row>
    <row r="592" spans="1:15" ht="21.75" customHeight="1">
      <c r="A592" s="53"/>
      <c r="B592" s="107" t="s">
        <v>317</v>
      </c>
      <c r="C592" s="51"/>
      <c r="D592" s="268"/>
      <c r="E592" s="52"/>
      <c r="F592" s="268"/>
      <c r="G592" s="268"/>
      <c r="H592" s="106"/>
      <c r="I592" s="11">
        <v>143140</v>
      </c>
      <c r="J592" s="280">
        <v>33571.43</v>
      </c>
      <c r="K592" s="225">
        <f>(J592/I592)*100</f>
        <v>23.45356294536817</v>
      </c>
      <c r="L592" s="11">
        <v>143140</v>
      </c>
      <c r="M592" s="280">
        <v>0</v>
      </c>
      <c r="N592" s="11">
        <v>0</v>
      </c>
      <c r="O592" s="225">
        <f>(N592/L592)*100</f>
        <v>0</v>
      </c>
    </row>
    <row r="593" spans="2:15" ht="12.75" customHeight="1">
      <c r="B593" s="165"/>
      <c r="C593" s="12"/>
      <c r="D593" s="15"/>
      <c r="E593" s="57"/>
      <c r="F593" s="15"/>
      <c r="G593" s="15"/>
      <c r="H593" s="15"/>
      <c r="I593" s="214"/>
      <c r="J593" s="214"/>
      <c r="K593" s="240"/>
      <c r="L593" s="214"/>
      <c r="M593" s="214"/>
      <c r="N593" s="214"/>
      <c r="O593" s="240"/>
    </row>
    <row r="594" spans="1:15" ht="12.75" customHeight="1">
      <c r="A594" s="58"/>
      <c r="B594" s="76"/>
      <c r="C594" s="59"/>
      <c r="D594" s="13"/>
      <c r="E594" s="60"/>
      <c r="F594" s="13"/>
      <c r="G594" s="13"/>
      <c r="H594" s="13"/>
      <c r="I594" s="18"/>
      <c r="J594" s="237"/>
      <c r="K594" s="227"/>
      <c r="L594" s="18"/>
      <c r="M594" s="237"/>
      <c r="N594" s="18"/>
      <c r="O594" s="227"/>
    </row>
    <row r="595" spans="1:15" ht="16.5" thickBot="1">
      <c r="A595" s="61">
        <v>853</v>
      </c>
      <c r="B595" s="161" t="s">
        <v>96</v>
      </c>
      <c r="C595" s="63">
        <f>SUM(C597)</f>
        <v>844600</v>
      </c>
      <c r="D595" s="64">
        <f>SUM(D597)</f>
        <v>454893.98</v>
      </c>
      <c r="E595" s="39">
        <f>(D595/C595)*100</f>
        <v>53.85910253374379</v>
      </c>
      <c r="F595" s="64">
        <f>SUM(F597)</f>
        <v>676100</v>
      </c>
      <c r="G595" s="64">
        <f>SUM(G597)</f>
        <v>998267</v>
      </c>
      <c r="H595" s="7" t="e">
        <f>(#REF!/F595)*100</f>
        <v>#REF!</v>
      </c>
      <c r="I595" s="64">
        <f>SUM(I597,I605,I609)</f>
        <v>981522</v>
      </c>
      <c r="J595" s="286">
        <f>SUM(J597,J605,J609)</f>
        <v>659149.87</v>
      </c>
      <c r="K595" s="253">
        <f>(J595/I595)*100</f>
        <v>67.15589360197734</v>
      </c>
      <c r="L595" s="64">
        <f>SUM(L597,L605,L609)</f>
        <v>981173.79</v>
      </c>
      <c r="M595" s="286">
        <f>SUM(M597,M605,M609)</f>
        <v>875470</v>
      </c>
      <c r="N595" s="64">
        <f>SUM(N597,N605,N609)</f>
        <v>929770</v>
      </c>
      <c r="O595" s="253">
        <f>(N595/L595)*100</f>
        <v>94.76099030325707</v>
      </c>
    </row>
    <row r="596" spans="1:15" ht="12.75" customHeight="1" thickTop="1">
      <c r="A596" s="34"/>
      <c r="B596" s="76"/>
      <c r="C596" s="73"/>
      <c r="D596" s="14"/>
      <c r="E596" s="49"/>
      <c r="F596" s="14"/>
      <c r="G596" s="14"/>
      <c r="H596" s="14"/>
      <c r="I596" s="16"/>
      <c r="J596" s="238"/>
      <c r="K596" s="227"/>
      <c r="L596" s="16"/>
      <c r="M596" s="238"/>
      <c r="N596" s="16"/>
      <c r="O596" s="227"/>
    </row>
    <row r="597" spans="1:15" ht="15.75">
      <c r="A597" s="66">
        <v>85305</v>
      </c>
      <c r="B597" s="67" t="s">
        <v>97</v>
      </c>
      <c r="C597" s="46">
        <f>SUM(C599,C603)</f>
        <v>844600</v>
      </c>
      <c r="D597" s="9">
        <f>SUM(D599,D603)</f>
        <v>454893.98</v>
      </c>
      <c r="E597" s="47">
        <f>(D597/C597)*100</f>
        <v>53.85910253374379</v>
      </c>
      <c r="F597" s="9">
        <f>SUM(F599,F603)</f>
        <v>676100</v>
      </c>
      <c r="G597" s="9">
        <f>SUM(G599,G603)</f>
        <v>998267</v>
      </c>
      <c r="H597" s="9" t="e">
        <f>(#REF!/F597)*100</f>
        <v>#REF!</v>
      </c>
      <c r="I597" s="9">
        <f>SUM(I599,I602,I603)</f>
        <v>978767</v>
      </c>
      <c r="J597" s="9">
        <f>SUM(J599,J602,J603)</f>
        <v>657994.87</v>
      </c>
      <c r="K597" s="252">
        <f>(J597/I597)*100</f>
        <v>67.2269161097585</v>
      </c>
      <c r="L597" s="9">
        <f>SUM(L599,L602,L603)</f>
        <v>978533.79</v>
      </c>
      <c r="M597" s="9">
        <f>SUM(M599,M602,M603)</f>
        <v>875470</v>
      </c>
      <c r="N597" s="9">
        <f>SUM(N599,N602,N603)</f>
        <v>929770</v>
      </c>
      <c r="O597" s="252">
        <f>(N597/L597)*100</f>
        <v>95.01664730453508</v>
      </c>
    </row>
    <row r="598" spans="1:15" ht="12.75" customHeight="1">
      <c r="A598" s="34"/>
      <c r="B598" s="34"/>
      <c r="C598" s="59"/>
      <c r="D598" s="13"/>
      <c r="E598" s="60"/>
      <c r="F598" s="13"/>
      <c r="G598" s="13"/>
      <c r="H598" s="13"/>
      <c r="I598" s="18"/>
      <c r="J598" s="237"/>
      <c r="K598" s="227"/>
      <c r="L598" s="18"/>
      <c r="M598" s="237"/>
      <c r="N598" s="18"/>
      <c r="O598" s="227"/>
    </row>
    <row r="599" spans="1:15" ht="15">
      <c r="A599" s="34"/>
      <c r="B599" s="53" t="s">
        <v>98</v>
      </c>
      <c r="C599" s="51">
        <f>SUM(C600:C601)</f>
        <v>674900</v>
      </c>
      <c r="D599" s="11">
        <f>SUM(D600:D601)</f>
        <v>453693.98</v>
      </c>
      <c r="E599" s="52">
        <f>(D599/C599)*100</f>
        <v>67.22388205660097</v>
      </c>
      <c r="F599" s="11">
        <f>SUM(F600:F601)</f>
        <v>674900</v>
      </c>
      <c r="G599" s="11">
        <f>SUM(G600:G601)</f>
        <v>863267</v>
      </c>
      <c r="H599" s="106" t="e">
        <f>(#REF!/F599)*100</f>
        <v>#REF!</v>
      </c>
      <c r="I599" s="11">
        <f>SUM(I600:I601)</f>
        <v>863267</v>
      </c>
      <c r="J599" s="280">
        <f>SUM(J600:J601)</f>
        <v>542728.08</v>
      </c>
      <c r="K599" s="255">
        <f>(J599/I599)*100</f>
        <v>62.86908685261917</v>
      </c>
      <c r="L599" s="11">
        <f>SUM(L600:L601)</f>
        <v>863267</v>
      </c>
      <c r="M599" s="280">
        <f>SUM(M600:M601)</f>
        <v>874900</v>
      </c>
      <c r="N599" s="11">
        <f>SUM(N600:N601)</f>
        <v>929200</v>
      </c>
      <c r="O599" s="255">
        <f>(N599/L599)*100</f>
        <v>107.63761385527305</v>
      </c>
    </row>
    <row r="600" spans="1:15" ht="23.25" customHeight="1">
      <c r="A600" s="113"/>
      <c r="B600" s="34" t="s">
        <v>181</v>
      </c>
      <c r="C600" s="73">
        <v>599400</v>
      </c>
      <c r="D600" s="14">
        <v>415137.24</v>
      </c>
      <c r="E600" s="81">
        <f>(D600/C600)*100</f>
        <v>69.2587987987988</v>
      </c>
      <c r="F600" s="14">
        <v>599400</v>
      </c>
      <c r="G600" s="14">
        <v>692867</v>
      </c>
      <c r="H600" s="14" t="e">
        <f>(#REF!/F600)*100</f>
        <v>#REF!</v>
      </c>
      <c r="I600" s="14">
        <v>692867</v>
      </c>
      <c r="J600" s="212">
        <v>481293</v>
      </c>
      <c r="K600" s="8">
        <f>(J600/I600)*100</f>
        <v>69.46398082171615</v>
      </c>
      <c r="L600" s="14">
        <v>692867</v>
      </c>
      <c r="M600" s="212">
        <v>707100</v>
      </c>
      <c r="N600" s="14">
        <v>761400</v>
      </c>
      <c r="O600" s="8">
        <f>(N600/L600)*100</f>
        <v>109.8912201042913</v>
      </c>
    </row>
    <row r="601" spans="1:15" ht="18.75" customHeight="1">
      <c r="A601" s="34"/>
      <c r="B601" s="53" t="s">
        <v>182</v>
      </c>
      <c r="C601" s="51">
        <v>75500</v>
      </c>
      <c r="D601" s="11">
        <v>38556.74</v>
      </c>
      <c r="E601" s="52">
        <f>(D601/C601)*100</f>
        <v>51.0685298013245</v>
      </c>
      <c r="F601" s="11">
        <v>75500</v>
      </c>
      <c r="G601" s="11">
        <v>170400</v>
      </c>
      <c r="H601" s="14" t="e">
        <f>(#REF!/F601)*100</f>
        <v>#REF!</v>
      </c>
      <c r="I601" s="11">
        <v>170400</v>
      </c>
      <c r="J601" s="280">
        <v>61435.08</v>
      </c>
      <c r="K601" s="255">
        <f>(J601/I601)*100</f>
        <v>36.053450704225355</v>
      </c>
      <c r="L601" s="11">
        <v>170400</v>
      </c>
      <c r="M601" s="280">
        <v>167800</v>
      </c>
      <c r="N601" s="11">
        <v>167800</v>
      </c>
      <c r="O601" s="255">
        <f>(N601/L601)*100</f>
        <v>98.47417840375586</v>
      </c>
    </row>
    <row r="602" spans="1:15" ht="25.5" customHeight="1">
      <c r="A602" s="34"/>
      <c r="B602" s="53" t="s">
        <v>441</v>
      </c>
      <c r="C602" s="51">
        <v>75500</v>
      </c>
      <c r="D602" s="11">
        <v>38556.74</v>
      </c>
      <c r="E602" s="52">
        <f>(D602/C602)*100</f>
        <v>51.0685298013245</v>
      </c>
      <c r="F602" s="11">
        <v>75500</v>
      </c>
      <c r="G602" s="11">
        <v>170400</v>
      </c>
      <c r="H602" s="14" t="e">
        <f>(#REF!/F602)*100</f>
        <v>#REF!</v>
      </c>
      <c r="I602" s="11"/>
      <c r="J602" s="260"/>
      <c r="K602" s="255"/>
      <c r="L602" s="11"/>
      <c r="M602" s="280">
        <v>570</v>
      </c>
      <c r="N602" s="11">
        <v>570</v>
      </c>
      <c r="O602" s="255">
        <v>0</v>
      </c>
    </row>
    <row r="603" spans="1:15" ht="36.75" customHeight="1">
      <c r="A603" s="34"/>
      <c r="B603" s="128" t="s">
        <v>263</v>
      </c>
      <c r="C603" s="51">
        <v>169700</v>
      </c>
      <c r="D603" s="11">
        <v>1200</v>
      </c>
      <c r="E603" s="52">
        <f>(D603/C603)*100</f>
        <v>0.7071302298173248</v>
      </c>
      <c r="F603" s="11">
        <v>1200</v>
      </c>
      <c r="G603" s="11">
        <v>135000</v>
      </c>
      <c r="H603" s="106" t="e">
        <f>(#REF!/F603)*100</f>
        <v>#REF!</v>
      </c>
      <c r="I603" s="11">
        <v>115500</v>
      </c>
      <c r="J603" s="280">
        <v>115266.79</v>
      </c>
      <c r="K603" s="225">
        <f aca="true" t="shared" si="7" ref="K603:K668">(J603/I603)*100</f>
        <v>99.79808658008658</v>
      </c>
      <c r="L603" s="11">
        <v>115266.79</v>
      </c>
      <c r="M603" s="280">
        <v>0</v>
      </c>
      <c r="N603" s="11">
        <v>0</v>
      </c>
      <c r="O603" s="225">
        <f>(N603/L603)*100</f>
        <v>0</v>
      </c>
    </row>
    <row r="604" spans="1:15" ht="15">
      <c r="A604" s="76"/>
      <c r="B604" s="258"/>
      <c r="C604" s="12"/>
      <c r="D604" s="15"/>
      <c r="E604" s="85"/>
      <c r="F604" s="15"/>
      <c r="G604" s="15"/>
      <c r="H604" s="201"/>
      <c r="I604" s="276"/>
      <c r="J604" s="214"/>
      <c r="K604" s="227"/>
      <c r="L604" s="204"/>
      <c r="M604" s="214"/>
      <c r="N604" s="204"/>
      <c r="O604" s="227"/>
    </row>
    <row r="605" spans="1:15" ht="34.5" customHeight="1">
      <c r="A605" s="66">
        <v>85324</v>
      </c>
      <c r="B605" s="104" t="s">
        <v>278</v>
      </c>
      <c r="C605" s="46">
        <f>SUM(C607:C607)</f>
        <v>20000</v>
      </c>
      <c r="D605" s="9">
        <f>SUM(D607:D607)</f>
        <v>13320</v>
      </c>
      <c r="E605" s="47">
        <f>(D605/C605)*100</f>
        <v>66.60000000000001</v>
      </c>
      <c r="F605" s="9">
        <f>SUM(F607:F607)</f>
        <v>13320</v>
      </c>
      <c r="G605" s="9">
        <f>SUM(G607:G607)</f>
        <v>20000</v>
      </c>
      <c r="H605" s="9" t="e">
        <f>(#REF!/F605)*100</f>
        <v>#REF!</v>
      </c>
      <c r="I605" s="9">
        <f>SUM(I607:I607)</f>
        <v>1000</v>
      </c>
      <c r="J605" s="283">
        <f>SUM(J607:J607)</f>
        <v>885</v>
      </c>
      <c r="K605" s="252">
        <f t="shared" si="7"/>
        <v>88.5</v>
      </c>
      <c r="L605" s="9">
        <f>SUM(L607:L607)</f>
        <v>885</v>
      </c>
      <c r="M605" s="283">
        <f>SUM(M607:M607)</f>
        <v>0</v>
      </c>
      <c r="N605" s="9">
        <f>SUM(N607:N607)</f>
        <v>0</v>
      </c>
      <c r="O605" s="252">
        <f>(N605/L605)*100</f>
        <v>0</v>
      </c>
    </row>
    <row r="606" spans="1:15" ht="15.75">
      <c r="A606" s="169"/>
      <c r="B606" s="170"/>
      <c r="C606" s="59"/>
      <c r="D606" s="13"/>
      <c r="E606" s="97"/>
      <c r="F606" s="13"/>
      <c r="G606" s="13"/>
      <c r="H606" s="13"/>
      <c r="I606" s="13"/>
      <c r="J606" s="279"/>
      <c r="K606" s="227"/>
      <c r="L606" s="13"/>
      <c r="M606" s="237"/>
      <c r="N606" s="13"/>
      <c r="O606" s="227"/>
    </row>
    <row r="607" spans="1:15" ht="15">
      <c r="A607" s="34"/>
      <c r="B607" s="136" t="s">
        <v>284</v>
      </c>
      <c r="C607" s="73">
        <v>20000</v>
      </c>
      <c r="D607" s="14">
        <v>13320</v>
      </c>
      <c r="E607" s="81">
        <f>(D607/C607)*100</f>
        <v>66.60000000000001</v>
      </c>
      <c r="F607" s="14">
        <v>13320</v>
      </c>
      <c r="G607" s="14">
        <v>20000</v>
      </c>
      <c r="H607" s="14" t="e">
        <f>(#REF!/F607)*100</f>
        <v>#REF!</v>
      </c>
      <c r="I607" s="14">
        <v>1000</v>
      </c>
      <c r="J607" s="212">
        <v>885</v>
      </c>
      <c r="K607" s="227">
        <f t="shared" si="7"/>
        <v>88.5</v>
      </c>
      <c r="L607" s="14">
        <v>885</v>
      </c>
      <c r="M607" s="212">
        <v>0</v>
      </c>
      <c r="N607" s="14">
        <v>0</v>
      </c>
      <c r="O607" s="227">
        <f>(N607/L607)*100</f>
        <v>0</v>
      </c>
    </row>
    <row r="608" spans="1:15" ht="15">
      <c r="A608" s="34"/>
      <c r="B608" s="136"/>
      <c r="C608" s="73"/>
      <c r="D608" s="14"/>
      <c r="E608" s="81"/>
      <c r="F608" s="14"/>
      <c r="G608" s="14"/>
      <c r="H608" s="14"/>
      <c r="I608" s="16"/>
      <c r="J608" s="238"/>
      <c r="K608" s="227"/>
      <c r="L608" s="14"/>
      <c r="M608" s="238"/>
      <c r="N608" s="14"/>
      <c r="O608" s="227"/>
    </row>
    <row r="609" spans="1:15" ht="15.75">
      <c r="A609" s="66">
        <v>85395</v>
      </c>
      <c r="B609" s="168" t="s">
        <v>52</v>
      </c>
      <c r="C609" s="46">
        <f>SUM(C611:C611)</f>
        <v>20000</v>
      </c>
      <c r="D609" s="9">
        <f>SUM(D611:D611)</f>
        <v>13320</v>
      </c>
      <c r="E609" s="47">
        <f>(D609/C609)*100</f>
        <v>66.60000000000001</v>
      </c>
      <c r="F609" s="9">
        <f>SUM(F611:F611)</f>
        <v>13320</v>
      </c>
      <c r="G609" s="9">
        <f>SUM(G611:G611)</f>
        <v>20000</v>
      </c>
      <c r="H609" s="9" t="e">
        <f>(#REF!/F609)*100</f>
        <v>#REF!</v>
      </c>
      <c r="I609" s="9">
        <f>SUM(I611:I611)</f>
        <v>1755</v>
      </c>
      <c r="J609" s="283">
        <f>SUM(J611:J611)</f>
        <v>270</v>
      </c>
      <c r="K609" s="224">
        <f t="shared" si="7"/>
        <v>15.384615384615385</v>
      </c>
      <c r="L609" s="9">
        <f>SUM(L611:L611)</f>
        <v>1755</v>
      </c>
      <c r="M609" s="283">
        <f>SUM(M611:M611)</f>
        <v>0</v>
      </c>
      <c r="N609" s="9">
        <f>SUM(N611:N611)</f>
        <v>0</v>
      </c>
      <c r="O609" s="224">
        <f>(N609/L609)*100</f>
        <v>0</v>
      </c>
    </row>
    <row r="610" spans="1:15" ht="15.75">
      <c r="A610" s="169"/>
      <c r="B610" s="170"/>
      <c r="C610" s="59"/>
      <c r="D610" s="13"/>
      <c r="E610" s="97"/>
      <c r="F610" s="13"/>
      <c r="G610" s="13"/>
      <c r="H610" s="13"/>
      <c r="I610" s="18"/>
      <c r="J610" s="279"/>
      <c r="K610" s="8"/>
      <c r="L610" s="13"/>
      <c r="M610" s="237"/>
      <c r="N610" s="13"/>
      <c r="O610" s="8"/>
    </row>
    <row r="611" spans="1:15" ht="45" customHeight="1">
      <c r="A611" s="53"/>
      <c r="B611" s="107" t="s">
        <v>315</v>
      </c>
      <c r="C611" s="51">
        <v>20000</v>
      </c>
      <c r="D611" s="11">
        <v>13320</v>
      </c>
      <c r="E611" s="52">
        <f>(D611/C611)*100</f>
        <v>66.60000000000001</v>
      </c>
      <c r="F611" s="11">
        <v>13320</v>
      </c>
      <c r="G611" s="11">
        <v>20000</v>
      </c>
      <c r="H611" s="11" t="e">
        <f>(#REF!/F611)*100</f>
        <v>#REF!</v>
      </c>
      <c r="I611" s="11">
        <v>1755</v>
      </c>
      <c r="J611" s="280">
        <v>270</v>
      </c>
      <c r="K611" s="255">
        <f t="shared" si="7"/>
        <v>15.384615384615385</v>
      </c>
      <c r="L611" s="11">
        <v>1755</v>
      </c>
      <c r="M611" s="280">
        <v>0</v>
      </c>
      <c r="N611" s="11">
        <v>0</v>
      </c>
      <c r="O611" s="255">
        <f>(N611/L611)*100</f>
        <v>0</v>
      </c>
    </row>
    <row r="612" spans="1:15" ht="12" customHeight="1" thickBot="1">
      <c r="A612" s="55"/>
      <c r="B612" s="171"/>
      <c r="C612" s="12"/>
      <c r="D612" s="15"/>
      <c r="E612" s="85"/>
      <c r="F612" s="15"/>
      <c r="G612" s="15"/>
      <c r="H612" s="15"/>
      <c r="I612" s="15"/>
      <c r="J612" s="15"/>
      <c r="K612" s="316"/>
      <c r="L612" s="15"/>
      <c r="M612" s="15"/>
      <c r="N612" s="15"/>
      <c r="O612" s="316"/>
    </row>
    <row r="613" spans="1:15" ht="15.75">
      <c r="A613" s="2"/>
      <c r="B613" s="27"/>
      <c r="C613" s="28"/>
      <c r="D613" s="28"/>
      <c r="E613" s="82"/>
      <c r="F613" s="28"/>
      <c r="G613" s="2"/>
      <c r="H613" s="2"/>
      <c r="I613" s="207"/>
      <c r="J613" s="233"/>
      <c r="K613" s="2"/>
      <c r="L613" s="207"/>
      <c r="M613" s="233"/>
      <c r="N613" s="207"/>
      <c r="O613" s="2"/>
    </row>
    <row r="614" spans="1:15" ht="15.75">
      <c r="A614" s="29" t="s">
        <v>48</v>
      </c>
      <c r="B614" s="30" t="s">
        <v>0</v>
      </c>
      <c r="C614" s="3" t="s">
        <v>43</v>
      </c>
      <c r="D614" s="3" t="s">
        <v>13</v>
      </c>
      <c r="E614" s="3" t="s">
        <v>47</v>
      </c>
      <c r="F614" s="3" t="s">
        <v>201</v>
      </c>
      <c r="G614" s="3" t="s">
        <v>203</v>
      </c>
      <c r="H614" s="3" t="s">
        <v>47</v>
      </c>
      <c r="I614" s="3" t="s">
        <v>43</v>
      </c>
      <c r="J614" s="234" t="s">
        <v>13</v>
      </c>
      <c r="K614" s="3" t="s">
        <v>47</v>
      </c>
      <c r="L614" s="3" t="s">
        <v>321</v>
      </c>
      <c r="M614" s="234" t="s">
        <v>323</v>
      </c>
      <c r="N614" s="3" t="s">
        <v>325</v>
      </c>
      <c r="O614" s="3" t="s">
        <v>47</v>
      </c>
    </row>
    <row r="615" spans="1:15" ht="15.75">
      <c r="A615" s="29" t="s">
        <v>50</v>
      </c>
      <c r="B615" s="31"/>
      <c r="C615" s="3" t="s">
        <v>195</v>
      </c>
      <c r="D615" s="3" t="s">
        <v>195</v>
      </c>
      <c r="E615" s="3" t="s">
        <v>14</v>
      </c>
      <c r="F615" s="3" t="s">
        <v>202</v>
      </c>
      <c r="G615" s="3" t="s">
        <v>204</v>
      </c>
      <c r="H615" s="199" t="s">
        <v>14</v>
      </c>
      <c r="I615" s="3" t="s">
        <v>320</v>
      </c>
      <c r="J615" s="234" t="s">
        <v>320</v>
      </c>
      <c r="K615" s="206" t="s">
        <v>14</v>
      </c>
      <c r="L615" s="3" t="s">
        <v>202</v>
      </c>
      <c r="M615" s="234" t="s">
        <v>204</v>
      </c>
      <c r="N615" s="3" t="s">
        <v>324</v>
      </c>
      <c r="O615" s="206" t="s">
        <v>14</v>
      </c>
    </row>
    <row r="616" spans="1:15" ht="12.75" customHeight="1" thickBot="1">
      <c r="A616" s="32"/>
      <c r="B616" s="33"/>
      <c r="C616" s="4"/>
      <c r="D616" s="4"/>
      <c r="E616" s="4"/>
      <c r="F616" s="4">
        <v>2007</v>
      </c>
      <c r="G616" s="4">
        <v>2008</v>
      </c>
      <c r="H616" s="4"/>
      <c r="I616" s="4"/>
      <c r="J616" s="235"/>
      <c r="K616" s="4"/>
      <c r="L616" s="4" t="s">
        <v>322</v>
      </c>
      <c r="M616" s="235" t="s">
        <v>324</v>
      </c>
      <c r="N616" s="4"/>
      <c r="O616" s="4"/>
    </row>
    <row r="617" spans="1:15" ht="12.75" customHeight="1">
      <c r="A617" s="58"/>
      <c r="B617" s="58"/>
      <c r="C617" s="59"/>
      <c r="D617" s="13"/>
      <c r="E617" s="60"/>
      <c r="F617" s="13"/>
      <c r="G617" s="13"/>
      <c r="H617" s="13"/>
      <c r="I617" s="18"/>
      <c r="J617" s="237"/>
      <c r="K617" s="227"/>
      <c r="L617" s="18"/>
      <c r="M617" s="237"/>
      <c r="N617" s="18"/>
      <c r="O617" s="227"/>
    </row>
    <row r="618" spans="1:15" ht="16.5" thickBot="1">
      <c r="A618" s="61">
        <v>854</v>
      </c>
      <c r="B618" s="161" t="s">
        <v>99</v>
      </c>
      <c r="C618" s="63">
        <f>SUM(C620,C627)</f>
        <v>402967</v>
      </c>
      <c r="D618" s="64">
        <f>SUM(D620,D627)</f>
        <v>253084.2</v>
      </c>
      <c r="E618" s="39">
        <f>(D618/C618)*100</f>
        <v>62.80519248474441</v>
      </c>
      <c r="F618" s="64">
        <f>SUM(F620,F627)</f>
        <v>362588</v>
      </c>
      <c r="G618" s="64">
        <f>SUM(G620,G627)</f>
        <v>377911</v>
      </c>
      <c r="H618" s="7" t="e">
        <f>(#REF!/F618)*100</f>
        <v>#REF!</v>
      </c>
      <c r="I618" s="64">
        <f>SUM(I620,I627)</f>
        <v>605236</v>
      </c>
      <c r="J618" s="286">
        <f>SUM(J620,J627)</f>
        <v>423712.81</v>
      </c>
      <c r="K618" s="257">
        <f t="shared" si="7"/>
        <v>70.00786635295984</v>
      </c>
      <c r="L618" s="64">
        <f>SUM(L620,L627)</f>
        <v>592866</v>
      </c>
      <c r="M618" s="286">
        <f>SUM(M620,M627)</f>
        <v>448912</v>
      </c>
      <c r="N618" s="64">
        <f>SUM(N620,N627)</f>
        <v>448912</v>
      </c>
      <c r="O618" s="257">
        <f>(N618/L618)*100</f>
        <v>75.71896516244817</v>
      </c>
    </row>
    <row r="619" spans="1:15" ht="12.75" customHeight="1" thickTop="1">
      <c r="A619" s="34"/>
      <c r="B619" s="167"/>
      <c r="C619" s="48"/>
      <c r="D619" s="10"/>
      <c r="E619" s="49"/>
      <c r="F619" s="10"/>
      <c r="G619" s="10"/>
      <c r="H619" s="10"/>
      <c r="I619" s="215"/>
      <c r="J619" s="259"/>
      <c r="K619" s="8"/>
      <c r="L619" s="10"/>
      <c r="M619" s="259"/>
      <c r="N619" s="10"/>
      <c r="O619" s="8"/>
    </row>
    <row r="620" spans="1:15" ht="15.75">
      <c r="A620" s="66">
        <v>85401</v>
      </c>
      <c r="B620" s="132" t="s">
        <v>100</v>
      </c>
      <c r="C620" s="46">
        <f>SUM(C622:C622)</f>
        <v>382967</v>
      </c>
      <c r="D620" s="9">
        <f>SUM(D622:D622)</f>
        <v>239764.2</v>
      </c>
      <c r="E620" s="47">
        <f>(D620/C620)*100</f>
        <v>62.60701313690213</v>
      </c>
      <c r="F620" s="9">
        <f>SUM(F622:F622)</f>
        <v>349268</v>
      </c>
      <c r="G620" s="9">
        <f>SUM(G622:G622)</f>
        <v>357911</v>
      </c>
      <c r="H620" s="9" t="e">
        <f>(#REF!/F620)*100</f>
        <v>#REF!</v>
      </c>
      <c r="I620" s="9">
        <f>SUM(I622:I622)</f>
        <v>383036</v>
      </c>
      <c r="J620" s="283">
        <f>SUM(J622:J622)</f>
        <v>283492.81</v>
      </c>
      <c r="K620" s="224">
        <f t="shared" si="7"/>
        <v>74.0120536973026</v>
      </c>
      <c r="L620" s="9">
        <f>SUM(L622:L622)</f>
        <v>383036</v>
      </c>
      <c r="M620" s="283">
        <f>SUM(M622:M622)</f>
        <v>418912</v>
      </c>
      <c r="N620" s="9">
        <f>SUM(N622:N622)</f>
        <v>418912</v>
      </c>
      <c r="O620" s="224">
        <f>(N620/L620)*100</f>
        <v>109.36622145176955</v>
      </c>
    </row>
    <row r="621" spans="1:15" ht="12.75" customHeight="1">
      <c r="A621" s="34"/>
      <c r="B621" s="76"/>
      <c r="C621" s="73"/>
      <c r="D621" s="14"/>
      <c r="E621" s="43"/>
      <c r="F621" s="14"/>
      <c r="G621" s="14"/>
      <c r="H621" s="14"/>
      <c r="I621" s="14"/>
      <c r="J621" s="212"/>
      <c r="K621" s="8"/>
      <c r="L621" s="14"/>
      <c r="M621" s="212"/>
      <c r="N621" s="14"/>
      <c r="O621" s="8"/>
    </row>
    <row r="622" spans="1:15" ht="21" customHeight="1">
      <c r="A622" s="34"/>
      <c r="B622" s="76" t="s">
        <v>210</v>
      </c>
      <c r="C622" s="73">
        <v>382967</v>
      </c>
      <c r="D622" s="14">
        <v>239764.2</v>
      </c>
      <c r="E622" s="81">
        <f>(D622/C622)*100</f>
        <v>62.60701313690213</v>
      </c>
      <c r="F622" s="14">
        <v>349268</v>
      </c>
      <c r="G622" s="14">
        <f>355775+2136</f>
        <v>357911</v>
      </c>
      <c r="H622" s="14" t="e">
        <f>(#REF!/F622)*100</f>
        <v>#REF!</v>
      </c>
      <c r="I622" s="14">
        <f>380900+2136</f>
        <v>383036</v>
      </c>
      <c r="J622" s="212">
        <v>283492.81</v>
      </c>
      <c r="K622" s="8">
        <f t="shared" si="7"/>
        <v>74.0120536973026</v>
      </c>
      <c r="L622" s="14">
        <f>380900+2136</f>
        <v>383036</v>
      </c>
      <c r="M622" s="212">
        <v>418912</v>
      </c>
      <c r="N622" s="212">
        <v>418912</v>
      </c>
      <c r="O622" s="8">
        <f>(N622/L622)*100</f>
        <v>109.36622145176955</v>
      </c>
    </row>
    <row r="623" spans="1:15" ht="16.5" customHeight="1">
      <c r="A623" s="34"/>
      <c r="B623" s="76" t="s">
        <v>124</v>
      </c>
      <c r="C623" s="73"/>
      <c r="D623" s="14"/>
      <c r="E623" s="43"/>
      <c r="F623" s="16"/>
      <c r="G623" s="14"/>
      <c r="H623" s="14"/>
      <c r="I623" s="14"/>
      <c r="J623" s="212"/>
      <c r="K623" s="8"/>
      <c r="L623" s="14"/>
      <c r="M623" s="212"/>
      <c r="N623" s="212"/>
      <c r="O623" s="8"/>
    </row>
    <row r="624" spans="1:15" ht="24" customHeight="1">
      <c r="A624" s="34"/>
      <c r="B624" s="76" t="s">
        <v>120</v>
      </c>
      <c r="C624" s="73">
        <v>335041</v>
      </c>
      <c r="D624" s="14">
        <v>216628.33</v>
      </c>
      <c r="E624" s="81">
        <f>(D624/C624)*100</f>
        <v>64.65725985774876</v>
      </c>
      <c r="F624" s="14">
        <v>301342</v>
      </c>
      <c r="G624" s="14">
        <f>333607+2136</f>
        <v>335743</v>
      </c>
      <c r="H624" s="14" t="e">
        <f>(#REF!/F624)*100</f>
        <v>#REF!</v>
      </c>
      <c r="I624" s="14">
        <v>358259</v>
      </c>
      <c r="J624" s="212">
        <v>259367.25</v>
      </c>
      <c r="K624" s="8">
        <f t="shared" si="7"/>
        <v>72.39657621999727</v>
      </c>
      <c r="L624" s="14">
        <v>358259</v>
      </c>
      <c r="M624" s="212">
        <v>384658</v>
      </c>
      <c r="N624" s="212">
        <v>384658</v>
      </c>
      <c r="O624" s="8">
        <f>(N624/L624)*100</f>
        <v>107.36869136574379</v>
      </c>
    </row>
    <row r="625" spans="1:15" ht="24.75" customHeight="1">
      <c r="A625" s="34"/>
      <c r="B625" s="53" t="s">
        <v>29</v>
      </c>
      <c r="C625" s="73"/>
      <c r="D625" s="14"/>
      <c r="E625" s="81"/>
      <c r="F625" s="14"/>
      <c r="G625" s="14"/>
      <c r="H625" s="11"/>
      <c r="I625" s="11">
        <v>24777</v>
      </c>
      <c r="J625" s="280">
        <v>24125.56</v>
      </c>
      <c r="K625" s="255">
        <f t="shared" si="7"/>
        <v>97.37078742382049</v>
      </c>
      <c r="L625" s="11">
        <v>24777</v>
      </c>
      <c r="M625" s="280">
        <v>34254</v>
      </c>
      <c r="N625" s="280">
        <v>34254</v>
      </c>
      <c r="O625" s="255">
        <f>(N625/L625)*100</f>
        <v>138.24918270977116</v>
      </c>
    </row>
    <row r="626" spans="1:15" ht="15">
      <c r="A626" s="34"/>
      <c r="B626" s="34"/>
      <c r="C626" s="73"/>
      <c r="D626" s="14"/>
      <c r="E626" s="81"/>
      <c r="F626" s="14"/>
      <c r="G626" s="14"/>
      <c r="H626" s="14"/>
      <c r="I626" s="16"/>
      <c r="J626" s="238"/>
      <c r="K626" s="8"/>
      <c r="L626" s="14"/>
      <c r="M626" s="238"/>
      <c r="N626" s="14"/>
      <c r="O626" s="8"/>
    </row>
    <row r="627" spans="1:15" ht="15.75">
      <c r="A627" s="66">
        <v>85415</v>
      </c>
      <c r="B627" s="168" t="s">
        <v>145</v>
      </c>
      <c r="C627" s="46">
        <f>SUM(C631:C631)</f>
        <v>20000</v>
      </c>
      <c r="D627" s="9">
        <f>SUM(D631:D631)</f>
        <v>13320</v>
      </c>
      <c r="E627" s="47">
        <f>(D627/C627)*100</f>
        <v>66.60000000000001</v>
      </c>
      <c r="F627" s="9">
        <f>SUM(F631:F631)</f>
        <v>13320</v>
      </c>
      <c r="G627" s="9">
        <f>SUM(G631:G631)</f>
        <v>20000</v>
      </c>
      <c r="H627" s="9" t="e">
        <f>(#REF!/F627)*100</f>
        <v>#REF!</v>
      </c>
      <c r="I627" s="9">
        <f>SUM(I629:I631)</f>
        <v>222200</v>
      </c>
      <c r="J627" s="283">
        <f>SUM(J629:J631)</f>
        <v>140220</v>
      </c>
      <c r="K627" s="224">
        <f t="shared" si="7"/>
        <v>63.10531053105311</v>
      </c>
      <c r="L627" s="9">
        <f>SUM(L629:L631)</f>
        <v>209830</v>
      </c>
      <c r="M627" s="283">
        <f>SUM(M629:M631)</f>
        <v>30000</v>
      </c>
      <c r="N627" s="9">
        <f>SUM(N629:N631)</f>
        <v>30000</v>
      </c>
      <c r="O627" s="224">
        <f>(N627/L627)*100</f>
        <v>14.297288280989374</v>
      </c>
    </row>
    <row r="628" spans="1:15" ht="15.75">
      <c r="A628" s="169"/>
      <c r="B628" s="170"/>
      <c r="C628" s="59"/>
      <c r="D628" s="13"/>
      <c r="E628" s="97"/>
      <c r="F628" s="13"/>
      <c r="G628" s="13"/>
      <c r="H628" s="13"/>
      <c r="I628" s="13"/>
      <c r="J628" s="279"/>
      <c r="K628" s="8"/>
      <c r="L628" s="13"/>
      <c r="M628" s="237"/>
      <c r="N628" s="13"/>
      <c r="O628" s="8"/>
    </row>
    <row r="629" spans="1:15" ht="34.5" customHeight="1">
      <c r="A629" s="102"/>
      <c r="B629" s="129" t="s">
        <v>332</v>
      </c>
      <c r="C629" s="73">
        <v>335041</v>
      </c>
      <c r="D629" s="14">
        <v>216628.33</v>
      </c>
      <c r="E629" s="81">
        <f>(D629/C629)*100</f>
        <v>64.65725985774876</v>
      </c>
      <c r="F629" s="14">
        <v>301342</v>
      </c>
      <c r="G629" s="14">
        <f>333607+2136</f>
        <v>335743</v>
      </c>
      <c r="H629" s="14" t="e">
        <f>(#REF!/F629)*100</f>
        <v>#REF!</v>
      </c>
      <c r="I629" s="14">
        <v>1312</v>
      </c>
      <c r="J629" s="212">
        <v>0</v>
      </c>
      <c r="K629" s="8">
        <f>(J629/I629)*100</f>
        <v>0</v>
      </c>
      <c r="L629" s="14">
        <v>1312</v>
      </c>
      <c r="M629" s="212">
        <v>0</v>
      </c>
      <c r="N629" s="14">
        <v>0</v>
      </c>
      <c r="O629" s="8">
        <f>(N629/L629)*100</f>
        <v>0</v>
      </c>
    </row>
    <row r="630" spans="1:15" ht="36" customHeight="1">
      <c r="A630" s="102"/>
      <c r="B630" s="129" t="s">
        <v>333</v>
      </c>
      <c r="C630" s="73">
        <v>335041</v>
      </c>
      <c r="D630" s="14">
        <v>216628.33</v>
      </c>
      <c r="E630" s="81">
        <f>(D630/C630)*100</f>
        <v>64.65725985774876</v>
      </c>
      <c r="F630" s="14">
        <v>301342</v>
      </c>
      <c r="G630" s="14">
        <f>333607+2136</f>
        <v>335743</v>
      </c>
      <c r="H630" s="14" t="e">
        <f>(#REF!/F630)*100</f>
        <v>#REF!</v>
      </c>
      <c r="I630" s="14">
        <v>21184</v>
      </c>
      <c r="J630" s="212">
        <v>0</v>
      </c>
      <c r="K630" s="8">
        <f>(J630/I630)*100</f>
        <v>0</v>
      </c>
      <c r="L630" s="14">
        <v>8814</v>
      </c>
      <c r="M630" s="212">
        <v>0</v>
      </c>
      <c r="N630" s="14">
        <v>0</v>
      </c>
      <c r="O630" s="8">
        <f>(N630/L630)*100</f>
        <v>0</v>
      </c>
    </row>
    <row r="631" spans="1:15" ht="36" customHeight="1">
      <c r="A631" s="53"/>
      <c r="B631" s="107" t="s">
        <v>188</v>
      </c>
      <c r="C631" s="51">
        <v>20000</v>
      </c>
      <c r="D631" s="11">
        <v>13320</v>
      </c>
      <c r="E631" s="52">
        <f>(D631/C631)*100</f>
        <v>66.60000000000001</v>
      </c>
      <c r="F631" s="11">
        <v>13320</v>
      </c>
      <c r="G631" s="11">
        <v>20000</v>
      </c>
      <c r="H631" s="11" t="e">
        <f>(#REF!/F631)*100</f>
        <v>#REF!</v>
      </c>
      <c r="I631" s="11">
        <v>199704</v>
      </c>
      <c r="J631" s="280">
        <v>140220</v>
      </c>
      <c r="K631" s="255">
        <f t="shared" si="7"/>
        <v>70.21391659656291</v>
      </c>
      <c r="L631" s="11">
        <v>199704</v>
      </c>
      <c r="M631" s="280">
        <v>30000</v>
      </c>
      <c r="N631" s="11">
        <v>30000</v>
      </c>
      <c r="O631" s="255">
        <f>(N631/L631)*100</f>
        <v>15.022232904698955</v>
      </c>
    </row>
    <row r="632" spans="1:15" ht="15">
      <c r="A632" s="55"/>
      <c r="B632" s="171"/>
      <c r="C632" s="12"/>
      <c r="D632" s="15"/>
      <c r="E632" s="85"/>
      <c r="F632" s="15"/>
      <c r="G632" s="15"/>
      <c r="H632" s="15"/>
      <c r="I632" s="214"/>
      <c r="J632" s="214"/>
      <c r="K632" s="240"/>
      <c r="L632" s="214"/>
      <c r="M632" s="214"/>
      <c r="N632" s="214"/>
      <c r="O632" s="240"/>
    </row>
    <row r="633" spans="1:15" ht="12.75" customHeight="1">
      <c r="A633" s="58"/>
      <c r="B633" s="58"/>
      <c r="C633" s="59"/>
      <c r="D633" s="13"/>
      <c r="E633" s="60"/>
      <c r="F633" s="13"/>
      <c r="G633" s="13"/>
      <c r="H633" s="13"/>
      <c r="I633" s="18"/>
      <c r="J633" s="237"/>
      <c r="K633" s="227"/>
      <c r="L633" s="18"/>
      <c r="M633" s="237"/>
      <c r="N633" s="18"/>
      <c r="O633" s="227"/>
    </row>
    <row r="634" spans="1:15" ht="16.5" thickBot="1">
      <c r="A634" s="61">
        <v>900</v>
      </c>
      <c r="B634" s="119" t="s">
        <v>101</v>
      </c>
      <c r="C634" s="63">
        <f>SUM(C636,C645,C657,C668,C684,C697)</f>
        <v>5624358</v>
      </c>
      <c r="D634" s="64">
        <f>SUM(D636,D645,D657,D668,D684,D697)</f>
        <v>2797852.8400000003</v>
      </c>
      <c r="E634" s="39">
        <f>(D634/C634)*100</f>
        <v>49.74528363948384</v>
      </c>
      <c r="F634" s="64">
        <f>SUM(F636,F645,F657,F668,F684,F697)</f>
        <v>5016141.5200000005</v>
      </c>
      <c r="G634" s="64">
        <f>SUM(G636,G645,G657,G668,G684,G697)</f>
        <v>7711817</v>
      </c>
      <c r="H634" s="7" t="e">
        <f>(#REF!/F634)*100</f>
        <v>#REF!</v>
      </c>
      <c r="I634" s="64">
        <f>SUM(I636,I645,I657,I668,I684,I697)</f>
        <v>6355167</v>
      </c>
      <c r="J634" s="286">
        <f>SUM(J636,J645,J657,J668,J684,J697)</f>
        <v>3220867.28</v>
      </c>
      <c r="K634" s="253">
        <f t="shared" si="7"/>
        <v>50.68108013526631</v>
      </c>
      <c r="L634" s="64">
        <f>SUM(L636,L645,L657,L668,L684,L697)</f>
        <v>6205753.159999999</v>
      </c>
      <c r="M634" s="286">
        <f>SUM(M636,M645,M657,M668,M684,M697)</f>
        <v>8022000</v>
      </c>
      <c r="N634" s="64">
        <f>SUM(N636,N645,N657,N668,N684,N697)</f>
        <v>5161100</v>
      </c>
      <c r="O634" s="253">
        <f>(N634/L634)*100</f>
        <v>83.16637589239853</v>
      </c>
    </row>
    <row r="635" spans="1:15" ht="12.75" customHeight="1" thickTop="1">
      <c r="A635" s="34"/>
      <c r="B635" s="34"/>
      <c r="C635" s="73"/>
      <c r="D635" s="14"/>
      <c r="E635" s="49"/>
      <c r="F635" s="14"/>
      <c r="G635" s="14"/>
      <c r="H635" s="14"/>
      <c r="I635" s="16"/>
      <c r="J635" s="238"/>
      <c r="K635" s="227"/>
      <c r="L635" s="14"/>
      <c r="M635" s="238"/>
      <c r="N635" s="14"/>
      <c r="O635" s="227"/>
    </row>
    <row r="636" spans="1:15" ht="15.75">
      <c r="A636" s="66">
        <v>90001</v>
      </c>
      <c r="B636" s="120" t="s">
        <v>102</v>
      </c>
      <c r="C636" s="46">
        <f>SUM(C638:C643)</f>
        <v>746600</v>
      </c>
      <c r="D636" s="9">
        <f>SUM(D638:D643)</f>
        <v>291421.58</v>
      </c>
      <c r="E636" s="47">
        <f>(D636/C636)*100</f>
        <v>39.033160996517545</v>
      </c>
      <c r="F636" s="9">
        <f>SUM(F638:F643)</f>
        <v>651123</v>
      </c>
      <c r="G636" s="9">
        <f>SUM(G638:G643)</f>
        <v>793000</v>
      </c>
      <c r="H636" s="9" t="e">
        <f>(#REF!/F636)*100</f>
        <v>#REF!</v>
      </c>
      <c r="I636" s="9">
        <f>SUM(I638:I643)</f>
        <v>800100</v>
      </c>
      <c r="J636" s="283">
        <f>SUM(J638:J643)</f>
        <v>461604.86</v>
      </c>
      <c r="K636" s="224">
        <f t="shared" si="7"/>
        <v>57.69339582552181</v>
      </c>
      <c r="L636" s="9">
        <f>SUM(L638:L643)</f>
        <v>795928</v>
      </c>
      <c r="M636" s="283">
        <f>SUM(M638:M643)</f>
        <v>822000</v>
      </c>
      <c r="N636" s="9">
        <f>SUM(N638:N643)</f>
        <v>432400</v>
      </c>
      <c r="O636" s="224">
        <f>(N636/L636)*100</f>
        <v>54.32652199696455</v>
      </c>
    </row>
    <row r="637" spans="1:15" ht="12.75" customHeight="1">
      <c r="A637" s="34"/>
      <c r="B637" s="34"/>
      <c r="C637" s="73"/>
      <c r="D637" s="14"/>
      <c r="E637" s="43"/>
      <c r="F637" s="14"/>
      <c r="G637" s="14"/>
      <c r="H637" s="14"/>
      <c r="I637" s="16"/>
      <c r="J637" s="238"/>
      <c r="K637" s="8"/>
      <c r="L637" s="16"/>
      <c r="M637" s="238"/>
      <c r="N637" s="16"/>
      <c r="O637" s="8"/>
    </row>
    <row r="638" spans="1:15" ht="21" customHeight="1">
      <c r="A638" s="34"/>
      <c r="B638" s="53" t="s">
        <v>103</v>
      </c>
      <c r="C638" s="51">
        <v>188000</v>
      </c>
      <c r="D638" s="11">
        <v>27898.58</v>
      </c>
      <c r="E638" s="52">
        <f aca="true" t="shared" si="8" ref="E638:E643">(D638/C638)*100</f>
        <v>14.83967021276596</v>
      </c>
      <c r="F638" s="11">
        <v>100000</v>
      </c>
      <c r="G638" s="11">
        <v>392000</v>
      </c>
      <c r="H638" s="11" t="e">
        <f>(#REF!/F638)*100</f>
        <v>#REF!</v>
      </c>
      <c r="I638" s="11">
        <v>352400</v>
      </c>
      <c r="J638" s="280">
        <v>91276.86</v>
      </c>
      <c r="K638" s="255">
        <f t="shared" si="7"/>
        <v>25.901492622020434</v>
      </c>
      <c r="L638" s="11">
        <v>352400</v>
      </c>
      <c r="M638" s="280">
        <v>712000</v>
      </c>
      <c r="N638" s="11">
        <v>352400</v>
      </c>
      <c r="O638" s="255">
        <f aca="true" t="shared" si="9" ref="O638:O643">(N638/L638)*100</f>
        <v>100</v>
      </c>
    </row>
    <row r="639" spans="1:15" ht="54.75" customHeight="1">
      <c r="A639" s="34"/>
      <c r="B639" s="71" t="s">
        <v>157</v>
      </c>
      <c r="C639" s="51">
        <v>160000</v>
      </c>
      <c r="D639" s="11">
        <v>0</v>
      </c>
      <c r="E639" s="52">
        <f t="shared" si="8"/>
        <v>0</v>
      </c>
      <c r="F639" s="11">
        <v>160000</v>
      </c>
      <c r="G639" s="11">
        <v>380000</v>
      </c>
      <c r="H639" s="11" t="e">
        <f>(#REF!/F639)*100</f>
        <v>#REF!</v>
      </c>
      <c r="I639" s="11">
        <v>219600</v>
      </c>
      <c r="J639" s="280">
        <v>146400</v>
      </c>
      <c r="K639" s="256">
        <f t="shared" si="7"/>
        <v>66.66666666666666</v>
      </c>
      <c r="L639" s="11">
        <v>219600</v>
      </c>
      <c r="M639" s="280">
        <v>0</v>
      </c>
      <c r="N639" s="11">
        <v>0</v>
      </c>
      <c r="O639" s="256">
        <f t="shared" si="9"/>
        <v>0</v>
      </c>
    </row>
    <row r="640" spans="1:15" ht="44.25" customHeight="1">
      <c r="A640" s="34"/>
      <c r="B640" s="89" t="s">
        <v>23</v>
      </c>
      <c r="C640" s="54">
        <v>20000</v>
      </c>
      <c r="D640" s="17">
        <v>12523</v>
      </c>
      <c r="E640" s="52">
        <f t="shared" si="8"/>
        <v>62.614999999999995</v>
      </c>
      <c r="F640" s="17">
        <v>12523</v>
      </c>
      <c r="G640" s="17">
        <v>20000</v>
      </c>
      <c r="H640" s="11" t="e">
        <f>(#REF!/F640)*100</f>
        <v>#REF!</v>
      </c>
      <c r="I640" s="17">
        <v>20000</v>
      </c>
      <c r="J640" s="278">
        <v>16328</v>
      </c>
      <c r="K640" s="256">
        <f t="shared" si="7"/>
        <v>81.64</v>
      </c>
      <c r="L640" s="17">
        <v>16328</v>
      </c>
      <c r="M640" s="278">
        <v>60000</v>
      </c>
      <c r="N640" s="17">
        <v>30000</v>
      </c>
      <c r="O640" s="256">
        <f t="shared" si="9"/>
        <v>183.73346398824106</v>
      </c>
    </row>
    <row r="641" spans="1:15" ht="33" customHeight="1">
      <c r="A641" s="34"/>
      <c r="B641" s="89" t="s">
        <v>105</v>
      </c>
      <c r="C641" s="54">
        <v>500</v>
      </c>
      <c r="D641" s="17">
        <v>500</v>
      </c>
      <c r="E641" s="52">
        <f t="shared" si="8"/>
        <v>100</v>
      </c>
      <c r="F641" s="17">
        <v>500</v>
      </c>
      <c r="G641" s="17">
        <v>500</v>
      </c>
      <c r="H641" s="11" t="e">
        <f>(#REF!/F641)*100</f>
        <v>#REF!</v>
      </c>
      <c r="I641" s="17">
        <v>500</v>
      </c>
      <c r="J641" s="278">
        <v>0</v>
      </c>
      <c r="K641" s="256">
        <f t="shared" si="7"/>
        <v>0</v>
      </c>
      <c r="L641" s="17">
        <v>0</v>
      </c>
      <c r="M641" s="278">
        <v>0</v>
      </c>
      <c r="N641" s="17">
        <v>0</v>
      </c>
      <c r="O641" s="256">
        <v>0</v>
      </c>
    </row>
    <row r="642" spans="1:15" ht="33" customHeight="1">
      <c r="A642" s="34"/>
      <c r="B642" s="89" t="s">
        <v>483</v>
      </c>
      <c r="C642" s="54">
        <v>500</v>
      </c>
      <c r="D642" s="17">
        <v>500</v>
      </c>
      <c r="E642" s="52">
        <f t="shared" si="8"/>
        <v>100</v>
      </c>
      <c r="F642" s="17">
        <v>500</v>
      </c>
      <c r="G642" s="17">
        <v>500</v>
      </c>
      <c r="H642" s="11" t="e">
        <f>(#REF!/F642)*100</f>
        <v>#REF!</v>
      </c>
      <c r="I642" s="17"/>
      <c r="J642" s="261"/>
      <c r="K642" s="256"/>
      <c r="L642" s="17"/>
      <c r="M642" s="278">
        <v>50000</v>
      </c>
      <c r="N642" s="17">
        <v>50000</v>
      </c>
      <c r="O642" s="256">
        <v>0</v>
      </c>
    </row>
    <row r="643" spans="1:15" ht="44.25" customHeight="1">
      <c r="A643" s="34"/>
      <c r="B643" s="74" t="s">
        <v>192</v>
      </c>
      <c r="C643" s="59">
        <v>377600</v>
      </c>
      <c r="D643" s="13">
        <v>250000</v>
      </c>
      <c r="E643" s="81">
        <f t="shared" si="8"/>
        <v>66.20762711864407</v>
      </c>
      <c r="F643" s="13">
        <v>377600</v>
      </c>
      <c r="G643" s="13">
        <v>0</v>
      </c>
      <c r="H643" s="11" t="e">
        <f>(#REF!/F643)*100</f>
        <v>#REF!</v>
      </c>
      <c r="I643" s="13">
        <v>207600</v>
      </c>
      <c r="J643" s="279">
        <v>207600</v>
      </c>
      <c r="K643" s="256">
        <f t="shared" si="7"/>
        <v>100</v>
      </c>
      <c r="L643" s="13">
        <v>207600</v>
      </c>
      <c r="M643" s="279">
        <v>0</v>
      </c>
      <c r="N643" s="13">
        <v>0</v>
      </c>
      <c r="O643" s="256">
        <f t="shared" si="9"/>
        <v>0</v>
      </c>
    </row>
    <row r="644" spans="1:15" ht="12.75" customHeight="1">
      <c r="A644" s="34"/>
      <c r="B644" s="58"/>
      <c r="C644" s="59"/>
      <c r="D644" s="13"/>
      <c r="E644" s="60"/>
      <c r="F644" s="13"/>
      <c r="G644" s="13"/>
      <c r="H644" s="13"/>
      <c r="I644" s="18"/>
      <c r="J644" s="237"/>
      <c r="K644" s="8"/>
      <c r="L644" s="18"/>
      <c r="M644" s="237"/>
      <c r="N644" s="18"/>
      <c r="O644" s="8"/>
    </row>
    <row r="645" spans="1:15" ht="18" customHeight="1">
      <c r="A645" s="66">
        <v>90002</v>
      </c>
      <c r="B645" s="67" t="s">
        <v>104</v>
      </c>
      <c r="C645" s="46">
        <f>SUM(C647:C655)</f>
        <v>1037600</v>
      </c>
      <c r="D645" s="9">
        <f>SUM(D647:D655)</f>
        <v>736904.2</v>
      </c>
      <c r="E645" s="47">
        <f>(D645/C645)*100</f>
        <v>71.02006553585196</v>
      </c>
      <c r="F645" s="9">
        <f>SUM(F647:F655)</f>
        <v>992556</v>
      </c>
      <c r="G645" s="9">
        <f>SUM(G647:G655)</f>
        <v>779085</v>
      </c>
      <c r="H645" s="9" t="e">
        <f>(#REF!/F645)*100</f>
        <v>#REF!</v>
      </c>
      <c r="I645" s="9">
        <f>SUM(I647:I655)</f>
        <v>704311</v>
      </c>
      <c r="J645" s="283">
        <f>SUM(J647:J655)</f>
        <v>548134.03</v>
      </c>
      <c r="K645" s="224">
        <f t="shared" si="7"/>
        <v>77.82556711452754</v>
      </c>
      <c r="L645" s="9">
        <f>SUM(L647:L655)</f>
        <v>657627.1</v>
      </c>
      <c r="M645" s="283">
        <f>SUM(M647:M655)</f>
        <v>15200</v>
      </c>
      <c r="N645" s="9">
        <f>SUM(N647:N655)</f>
        <v>12200</v>
      </c>
      <c r="O645" s="224">
        <f>(N645/L645)*100</f>
        <v>1.8551546917698496</v>
      </c>
    </row>
    <row r="646" spans="1:15" ht="12.75" customHeight="1">
      <c r="A646" s="34"/>
      <c r="B646" s="68"/>
      <c r="C646" s="69"/>
      <c r="D646" s="21"/>
      <c r="E646" s="70"/>
      <c r="F646" s="21"/>
      <c r="G646" s="21"/>
      <c r="H646" s="21"/>
      <c r="I646" s="275"/>
      <c r="J646" s="263"/>
      <c r="K646" s="227"/>
      <c r="L646" s="21"/>
      <c r="M646" s="263"/>
      <c r="N646" s="21"/>
      <c r="O646" s="227"/>
    </row>
    <row r="647" spans="1:15" ht="28.5" customHeight="1">
      <c r="A647" s="34"/>
      <c r="B647" s="53" t="s">
        <v>25</v>
      </c>
      <c r="C647" s="51">
        <v>243600</v>
      </c>
      <c r="D647" s="11">
        <v>182700</v>
      </c>
      <c r="E647" s="52">
        <f aca="true" t="shared" si="10" ref="E647:E655">(D647/C647)*100</f>
        <v>75</v>
      </c>
      <c r="F647" s="11">
        <v>243600</v>
      </c>
      <c r="G647" s="11">
        <v>290000</v>
      </c>
      <c r="H647" s="11" t="e">
        <f>(#REF!/F647)*100</f>
        <v>#REF!</v>
      </c>
      <c r="I647" s="11">
        <v>290000</v>
      </c>
      <c r="J647" s="280">
        <v>217502</v>
      </c>
      <c r="K647" s="225">
        <f t="shared" si="7"/>
        <v>75.00068965517241</v>
      </c>
      <c r="L647" s="11">
        <v>290000</v>
      </c>
      <c r="M647" s="280">
        <v>0</v>
      </c>
      <c r="N647" s="11">
        <v>0</v>
      </c>
      <c r="O647" s="225">
        <f aca="true" t="shared" si="11" ref="O647:O655">(N647/L647)*100</f>
        <v>0</v>
      </c>
    </row>
    <row r="648" spans="1:15" ht="45" customHeight="1">
      <c r="A648" s="34"/>
      <c r="B648" s="71" t="s">
        <v>264</v>
      </c>
      <c r="C648" s="51">
        <v>736000</v>
      </c>
      <c r="D648" s="11">
        <v>552008</v>
      </c>
      <c r="E648" s="52">
        <f t="shared" si="10"/>
        <v>75.00108695652173</v>
      </c>
      <c r="F648" s="11">
        <v>736000</v>
      </c>
      <c r="G648" s="11">
        <v>323985</v>
      </c>
      <c r="H648" s="11" t="e">
        <f>(#REF!/F648)*100</f>
        <v>#REF!</v>
      </c>
      <c r="I648" s="11">
        <v>323985</v>
      </c>
      <c r="J648" s="280">
        <v>304315</v>
      </c>
      <c r="K648" s="242">
        <f t="shared" si="7"/>
        <v>93.92873126842292</v>
      </c>
      <c r="L648" s="11">
        <v>323985</v>
      </c>
      <c r="M648" s="280">
        <v>0</v>
      </c>
      <c r="N648" s="11">
        <v>0</v>
      </c>
      <c r="O648" s="242">
        <f t="shared" si="11"/>
        <v>0</v>
      </c>
    </row>
    <row r="649" spans="1:15" ht="45.75" customHeight="1">
      <c r="A649" s="34"/>
      <c r="B649" s="71" t="s">
        <v>265</v>
      </c>
      <c r="C649" s="51">
        <v>40000</v>
      </c>
      <c r="D649" s="11">
        <v>0</v>
      </c>
      <c r="E649" s="52">
        <f t="shared" si="10"/>
        <v>0</v>
      </c>
      <c r="F649" s="11">
        <v>0</v>
      </c>
      <c r="G649" s="11">
        <v>40000</v>
      </c>
      <c r="H649" s="11">
        <v>0</v>
      </c>
      <c r="I649" s="11">
        <v>40000</v>
      </c>
      <c r="J649" s="280">
        <v>0</v>
      </c>
      <c r="K649" s="242">
        <f t="shared" si="7"/>
        <v>0</v>
      </c>
      <c r="L649" s="11">
        <v>0</v>
      </c>
      <c r="M649" s="280">
        <v>0</v>
      </c>
      <c r="N649" s="11">
        <v>0</v>
      </c>
      <c r="O649" s="242">
        <v>0</v>
      </c>
    </row>
    <row r="650" spans="1:15" ht="42" customHeight="1">
      <c r="A650" s="34"/>
      <c r="B650" s="71" t="s">
        <v>217</v>
      </c>
      <c r="C650" s="51">
        <v>16900</v>
      </c>
      <c r="D650" s="11">
        <v>1335</v>
      </c>
      <c r="E650" s="52">
        <f t="shared" si="10"/>
        <v>7.89940828402367</v>
      </c>
      <c r="F650" s="11">
        <v>11900</v>
      </c>
      <c r="G650" s="11">
        <v>20000</v>
      </c>
      <c r="H650" s="11" t="e">
        <f>(#REF!/F650)*100</f>
        <v>#REF!</v>
      </c>
      <c r="I650" s="11">
        <v>23663</v>
      </c>
      <c r="J650" s="280">
        <v>8041.93</v>
      </c>
      <c r="K650" s="256">
        <f t="shared" si="7"/>
        <v>33.985251236107004</v>
      </c>
      <c r="L650" s="11">
        <v>22167</v>
      </c>
      <c r="M650" s="280">
        <v>0</v>
      </c>
      <c r="N650" s="11">
        <v>0</v>
      </c>
      <c r="O650" s="256">
        <f t="shared" si="11"/>
        <v>0</v>
      </c>
    </row>
    <row r="651" spans="1:15" ht="45" customHeight="1">
      <c r="A651" s="34"/>
      <c r="B651" s="71" t="s">
        <v>318</v>
      </c>
      <c r="C651" s="51">
        <v>1000</v>
      </c>
      <c r="D651" s="11">
        <v>805.2</v>
      </c>
      <c r="E651" s="52">
        <f t="shared" si="10"/>
        <v>80.52</v>
      </c>
      <c r="F651" s="11">
        <v>1000</v>
      </c>
      <c r="G651" s="11">
        <v>15000</v>
      </c>
      <c r="H651" s="11" t="e">
        <f>(#REF!/F651)*100</f>
        <v>#REF!</v>
      </c>
      <c r="I651" s="11">
        <v>16007</v>
      </c>
      <c r="J651" s="280">
        <v>8606.5</v>
      </c>
      <c r="K651" s="256">
        <f t="shared" si="7"/>
        <v>53.76710189292184</v>
      </c>
      <c r="L651" s="11">
        <v>11806.5</v>
      </c>
      <c r="M651" s="280">
        <v>15000</v>
      </c>
      <c r="N651" s="11">
        <v>12000</v>
      </c>
      <c r="O651" s="256">
        <f t="shared" si="11"/>
        <v>101.63892770931267</v>
      </c>
    </row>
    <row r="652" spans="1:15" ht="43.5" customHeight="1">
      <c r="A652" s="34"/>
      <c r="B652" s="71" t="s">
        <v>218</v>
      </c>
      <c r="C652" s="51">
        <v>0</v>
      </c>
      <c r="D652" s="11">
        <v>0</v>
      </c>
      <c r="E652" s="52">
        <v>0</v>
      </c>
      <c r="F652" s="11">
        <v>0</v>
      </c>
      <c r="G652" s="11">
        <v>10000</v>
      </c>
      <c r="H652" s="11">
        <v>0</v>
      </c>
      <c r="I652" s="11">
        <v>5330</v>
      </c>
      <c r="J652" s="280">
        <v>5328.6</v>
      </c>
      <c r="K652" s="256">
        <f t="shared" si="7"/>
        <v>99.97373358348969</v>
      </c>
      <c r="L652" s="11">
        <v>5328.6</v>
      </c>
      <c r="M652" s="280">
        <v>0</v>
      </c>
      <c r="N652" s="11">
        <v>0</v>
      </c>
      <c r="O652" s="256">
        <f t="shared" si="11"/>
        <v>0</v>
      </c>
    </row>
    <row r="653" spans="1:15" ht="42" customHeight="1">
      <c r="A653" s="34"/>
      <c r="B653" s="71" t="s">
        <v>219</v>
      </c>
      <c r="C653" s="51">
        <v>0</v>
      </c>
      <c r="D653" s="11">
        <v>0</v>
      </c>
      <c r="E653" s="52">
        <v>0</v>
      </c>
      <c r="F653" s="11">
        <v>0</v>
      </c>
      <c r="G653" s="11">
        <v>80000</v>
      </c>
      <c r="H653" s="11">
        <v>0</v>
      </c>
      <c r="I653" s="11">
        <v>986</v>
      </c>
      <c r="J653" s="280">
        <v>0</v>
      </c>
      <c r="K653" s="256">
        <f t="shared" si="7"/>
        <v>0</v>
      </c>
      <c r="L653" s="11">
        <v>0</v>
      </c>
      <c r="M653" s="280">
        <v>0</v>
      </c>
      <c r="N653" s="11">
        <v>0</v>
      </c>
      <c r="O653" s="256">
        <v>0</v>
      </c>
    </row>
    <row r="654" spans="1:15" ht="28.5" customHeight="1">
      <c r="A654" s="34"/>
      <c r="B654" s="71" t="s">
        <v>319</v>
      </c>
      <c r="C654" s="51"/>
      <c r="D654" s="11"/>
      <c r="E654" s="52"/>
      <c r="F654" s="11"/>
      <c r="G654" s="11"/>
      <c r="H654" s="11"/>
      <c r="I654" s="11">
        <v>4214</v>
      </c>
      <c r="J654" s="280">
        <v>4214</v>
      </c>
      <c r="K654" s="256">
        <f t="shared" si="7"/>
        <v>100</v>
      </c>
      <c r="L654" s="11">
        <v>4214</v>
      </c>
      <c r="M654" s="280">
        <v>0</v>
      </c>
      <c r="N654" s="11">
        <v>0</v>
      </c>
      <c r="O654" s="256">
        <f t="shared" si="11"/>
        <v>0</v>
      </c>
    </row>
    <row r="655" spans="1:15" ht="39" customHeight="1">
      <c r="A655" s="34"/>
      <c r="B655" s="71" t="s">
        <v>345</v>
      </c>
      <c r="C655" s="51">
        <v>100</v>
      </c>
      <c r="D655" s="11">
        <v>56</v>
      </c>
      <c r="E655" s="52">
        <f t="shared" si="10"/>
        <v>56.00000000000001</v>
      </c>
      <c r="F655" s="11">
        <v>56</v>
      </c>
      <c r="G655" s="11">
        <v>100</v>
      </c>
      <c r="H655" s="11" t="e">
        <f>(#REF!/F655)*100</f>
        <v>#REF!</v>
      </c>
      <c r="I655" s="11">
        <v>126</v>
      </c>
      <c r="J655" s="280">
        <v>126</v>
      </c>
      <c r="K655" s="242">
        <f t="shared" si="7"/>
        <v>100</v>
      </c>
      <c r="L655" s="11">
        <v>126</v>
      </c>
      <c r="M655" s="280">
        <v>200</v>
      </c>
      <c r="N655" s="11">
        <v>200</v>
      </c>
      <c r="O655" s="242">
        <f t="shared" si="11"/>
        <v>158.73015873015873</v>
      </c>
    </row>
    <row r="656" spans="1:15" ht="12.75" customHeight="1">
      <c r="A656" s="34"/>
      <c r="B656" s="34"/>
      <c r="C656" s="59"/>
      <c r="D656" s="13"/>
      <c r="E656" s="60"/>
      <c r="F656" s="13"/>
      <c r="G656" s="13"/>
      <c r="H656" s="13"/>
      <c r="I656" s="18"/>
      <c r="J656" s="237"/>
      <c r="K656" s="227"/>
      <c r="L656" s="18"/>
      <c r="M656" s="237"/>
      <c r="N656" s="18"/>
      <c r="O656" s="227"/>
    </row>
    <row r="657" spans="1:15" ht="15.75">
      <c r="A657" s="66">
        <v>90003</v>
      </c>
      <c r="B657" s="67" t="s">
        <v>106</v>
      </c>
      <c r="C657" s="46">
        <f>SUM(C659:C666)</f>
        <v>876100</v>
      </c>
      <c r="D657" s="9">
        <f>SUM(D659:D666)</f>
        <v>583254.32</v>
      </c>
      <c r="E657" s="47">
        <f>(D657/C657)*100</f>
        <v>66.57394361374271</v>
      </c>
      <c r="F657" s="9">
        <f>SUM(F659:F666)</f>
        <v>830785</v>
      </c>
      <c r="G657" s="9">
        <f>SUM(G659:G666)</f>
        <v>1096000</v>
      </c>
      <c r="H657" s="9" t="e">
        <f>(#REF!/F657)*100</f>
        <v>#REF!</v>
      </c>
      <c r="I657" s="9">
        <f>SUM(I659:I666)</f>
        <v>1070974</v>
      </c>
      <c r="J657" s="283">
        <f>SUM(J659:J666)</f>
        <v>668725.91</v>
      </c>
      <c r="K657" s="224">
        <f t="shared" si="7"/>
        <v>62.44090986335803</v>
      </c>
      <c r="L657" s="9">
        <f>SUM(L659:L666)</f>
        <v>969206.84</v>
      </c>
      <c r="M657" s="283">
        <f>SUM(M659:M666)</f>
        <v>1329000</v>
      </c>
      <c r="N657" s="9">
        <f>SUM(N659:N666)</f>
        <v>1020000</v>
      </c>
      <c r="O657" s="224">
        <f>(N657/L657)*100</f>
        <v>105.24069351388398</v>
      </c>
    </row>
    <row r="658" spans="1:15" ht="12.75" customHeight="1">
      <c r="A658" s="34"/>
      <c r="B658" s="68"/>
      <c r="C658" s="69"/>
      <c r="D658" s="21"/>
      <c r="E658" s="70"/>
      <c r="F658" s="21"/>
      <c r="G658" s="21"/>
      <c r="H658" s="21"/>
      <c r="I658" s="275"/>
      <c r="J658" s="263"/>
      <c r="K658" s="227"/>
      <c r="L658" s="21"/>
      <c r="M658" s="263"/>
      <c r="N658" s="21"/>
      <c r="O658" s="227"/>
    </row>
    <row r="659" spans="1:15" ht="21.75" customHeight="1">
      <c r="A659" s="34"/>
      <c r="B659" s="71" t="s">
        <v>125</v>
      </c>
      <c r="C659" s="51">
        <v>44000</v>
      </c>
      <c r="D659" s="11">
        <v>28931.42</v>
      </c>
      <c r="E659" s="52">
        <f>(D659/C659)*100</f>
        <v>65.75322727272727</v>
      </c>
      <c r="F659" s="11">
        <v>41507</v>
      </c>
      <c r="G659" s="11">
        <v>48000</v>
      </c>
      <c r="H659" s="11" t="e">
        <f>(#REF!/F659)*100</f>
        <v>#REF!</v>
      </c>
      <c r="I659" s="11">
        <v>48000</v>
      </c>
      <c r="J659" s="280">
        <v>27588.01</v>
      </c>
      <c r="K659" s="225">
        <f t="shared" si="7"/>
        <v>57.47502083333333</v>
      </c>
      <c r="L659" s="11">
        <v>47739.79</v>
      </c>
      <c r="M659" s="280">
        <v>69000</v>
      </c>
      <c r="N659" s="11">
        <v>50000</v>
      </c>
      <c r="O659" s="225">
        <f aca="true" t="shared" si="12" ref="O659:O666">(N659/L659)*100</f>
        <v>104.7344364103822</v>
      </c>
    </row>
    <row r="660" spans="1:15" ht="27" customHeight="1">
      <c r="A660" s="34"/>
      <c r="B660" s="53" t="s">
        <v>16</v>
      </c>
      <c r="C660" s="51">
        <v>700000</v>
      </c>
      <c r="D660" s="11">
        <v>460260</v>
      </c>
      <c r="E660" s="52">
        <f>(D660/C660)*100</f>
        <v>65.75142857142858</v>
      </c>
      <c r="F660" s="11">
        <v>657178</v>
      </c>
      <c r="G660" s="11">
        <v>850000</v>
      </c>
      <c r="H660" s="11" t="e">
        <f>(#REF!/F660)*100</f>
        <v>#REF!</v>
      </c>
      <c r="I660" s="11">
        <f>750000+100000</f>
        <v>850000</v>
      </c>
      <c r="J660" s="280">
        <v>599478.92</v>
      </c>
      <c r="K660" s="242">
        <f t="shared" si="7"/>
        <v>70.52693176470589</v>
      </c>
      <c r="L660" s="11">
        <v>809411.89</v>
      </c>
      <c r="M660" s="280">
        <v>1140000</v>
      </c>
      <c r="N660" s="11">
        <v>900000</v>
      </c>
      <c r="O660" s="242">
        <f t="shared" si="12"/>
        <v>111.19184325300682</v>
      </c>
    </row>
    <row r="661" spans="1:15" ht="30" customHeight="1">
      <c r="A661" s="34"/>
      <c r="B661" s="53" t="s">
        <v>384</v>
      </c>
      <c r="C661" s="51">
        <v>100000</v>
      </c>
      <c r="D661" s="11">
        <v>78012.9</v>
      </c>
      <c r="E661" s="52">
        <f>(D661/C661)*100</f>
        <v>78.0129</v>
      </c>
      <c r="F661" s="11">
        <v>100000</v>
      </c>
      <c r="G661" s="11">
        <v>60000</v>
      </c>
      <c r="H661" s="11" t="e">
        <f>(#REF!/F661)*100</f>
        <v>#REF!</v>
      </c>
      <c r="I661" s="11">
        <v>60000</v>
      </c>
      <c r="J661" s="280">
        <v>6703.9</v>
      </c>
      <c r="K661" s="242">
        <f t="shared" si="7"/>
        <v>11.173166666666665</v>
      </c>
      <c r="L661" s="11">
        <v>59997.2</v>
      </c>
      <c r="M661" s="280">
        <v>75000</v>
      </c>
      <c r="N661" s="11">
        <v>40000</v>
      </c>
      <c r="O661" s="242">
        <f t="shared" si="12"/>
        <v>66.66977792296974</v>
      </c>
    </row>
    <row r="662" spans="1:15" ht="30" customHeight="1">
      <c r="A662" s="34"/>
      <c r="B662" s="71" t="s">
        <v>221</v>
      </c>
      <c r="C662" s="51">
        <v>0</v>
      </c>
      <c r="D662" s="11">
        <v>0</v>
      </c>
      <c r="E662" s="52">
        <v>0</v>
      </c>
      <c r="F662" s="11">
        <v>0</v>
      </c>
      <c r="G662" s="11">
        <v>20000</v>
      </c>
      <c r="H662" s="11">
        <v>0</v>
      </c>
      <c r="I662" s="11">
        <v>20000</v>
      </c>
      <c r="J662" s="280">
        <v>0</v>
      </c>
      <c r="K662" s="242">
        <f t="shared" si="7"/>
        <v>0</v>
      </c>
      <c r="L662" s="11">
        <v>0</v>
      </c>
      <c r="M662" s="280">
        <v>0</v>
      </c>
      <c r="N662" s="11">
        <v>0</v>
      </c>
      <c r="O662" s="242">
        <v>0</v>
      </c>
    </row>
    <row r="663" spans="1:15" ht="60.75" customHeight="1">
      <c r="A663" s="34"/>
      <c r="B663" s="71" t="s">
        <v>222</v>
      </c>
      <c r="C663" s="51">
        <v>0</v>
      </c>
      <c r="D663" s="11">
        <v>0</v>
      </c>
      <c r="E663" s="52">
        <v>0</v>
      </c>
      <c r="F663" s="11">
        <v>0</v>
      </c>
      <c r="G663" s="11">
        <v>30000</v>
      </c>
      <c r="H663" s="11">
        <v>0</v>
      </c>
      <c r="I663" s="11">
        <v>20000</v>
      </c>
      <c r="J663" s="280">
        <v>18780.08</v>
      </c>
      <c r="K663" s="242">
        <f t="shared" si="7"/>
        <v>93.9004</v>
      </c>
      <c r="L663" s="11">
        <v>19832.96</v>
      </c>
      <c r="M663" s="280">
        <v>30000</v>
      </c>
      <c r="N663" s="11">
        <v>20000</v>
      </c>
      <c r="O663" s="242">
        <f t="shared" si="12"/>
        <v>100.84223434121786</v>
      </c>
    </row>
    <row r="664" spans="1:15" ht="40.5" customHeight="1">
      <c r="A664" s="34"/>
      <c r="B664" s="71" t="s">
        <v>223</v>
      </c>
      <c r="C664" s="51">
        <v>0</v>
      </c>
      <c r="D664" s="11">
        <v>0</v>
      </c>
      <c r="E664" s="52">
        <v>0</v>
      </c>
      <c r="F664" s="11">
        <v>0</v>
      </c>
      <c r="G664" s="11">
        <v>50000</v>
      </c>
      <c r="H664" s="11">
        <v>0</v>
      </c>
      <c r="I664" s="11">
        <v>35000</v>
      </c>
      <c r="J664" s="280">
        <v>125</v>
      </c>
      <c r="K664" s="242">
        <f t="shared" si="7"/>
        <v>0.35714285714285715</v>
      </c>
      <c r="L664" s="11">
        <v>125</v>
      </c>
      <c r="M664" s="280">
        <v>0</v>
      </c>
      <c r="N664" s="11">
        <v>0</v>
      </c>
      <c r="O664" s="242">
        <f t="shared" si="12"/>
        <v>0</v>
      </c>
    </row>
    <row r="665" spans="1:15" ht="28.5" customHeight="1">
      <c r="A665" s="34"/>
      <c r="B665" s="71" t="s">
        <v>372</v>
      </c>
      <c r="C665" s="51"/>
      <c r="D665" s="11"/>
      <c r="E665" s="52"/>
      <c r="F665" s="11"/>
      <c r="G665" s="11"/>
      <c r="H665" s="11"/>
      <c r="I665" s="11"/>
      <c r="J665" s="260"/>
      <c r="K665" s="256"/>
      <c r="L665" s="11"/>
      <c r="M665" s="280">
        <v>15000</v>
      </c>
      <c r="N665" s="11">
        <v>10000</v>
      </c>
      <c r="O665" s="256">
        <v>0</v>
      </c>
    </row>
    <row r="666" spans="1:15" ht="30" customHeight="1">
      <c r="A666" s="34"/>
      <c r="B666" s="71" t="s">
        <v>220</v>
      </c>
      <c r="C666" s="51">
        <v>32100</v>
      </c>
      <c r="D666" s="11">
        <v>16050</v>
      </c>
      <c r="E666" s="52">
        <f>(D666/C666)*100</f>
        <v>50</v>
      </c>
      <c r="F666" s="11">
        <v>32100</v>
      </c>
      <c r="G666" s="11">
        <v>38000</v>
      </c>
      <c r="H666" s="11" t="e">
        <f>(#REF!/F666)*100</f>
        <v>#REF!</v>
      </c>
      <c r="I666" s="11">
        <v>37974</v>
      </c>
      <c r="J666" s="280">
        <v>16050</v>
      </c>
      <c r="K666" s="242">
        <f t="shared" si="7"/>
        <v>42.265760783694105</v>
      </c>
      <c r="L666" s="11">
        <v>32100</v>
      </c>
      <c r="M666" s="280">
        <v>0</v>
      </c>
      <c r="N666" s="11">
        <v>0</v>
      </c>
      <c r="O666" s="242">
        <f t="shared" si="12"/>
        <v>0</v>
      </c>
    </row>
    <row r="667" spans="1:15" ht="12.75" customHeight="1">
      <c r="A667" s="34"/>
      <c r="B667" s="58"/>
      <c r="C667" s="59"/>
      <c r="D667" s="13"/>
      <c r="E667" s="60"/>
      <c r="F667" s="13"/>
      <c r="G667" s="13"/>
      <c r="H667" s="13"/>
      <c r="I667" s="18"/>
      <c r="J667" s="237"/>
      <c r="K667" s="227"/>
      <c r="L667" s="18"/>
      <c r="M667" s="237"/>
      <c r="N667" s="18"/>
      <c r="O667" s="227"/>
    </row>
    <row r="668" spans="1:15" ht="21.75" customHeight="1">
      <c r="A668" s="66">
        <v>90004</v>
      </c>
      <c r="B668" s="120" t="s">
        <v>107</v>
      </c>
      <c r="C668" s="46">
        <f>SUM(C670,C672:C677)</f>
        <v>1329058</v>
      </c>
      <c r="D668" s="9">
        <f>SUM(D670,D672:D677)</f>
        <v>647036.6799999999</v>
      </c>
      <c r="E668" s="47">
        <f>(D668/C668)*100</f>
        <v>48.68385578357001</v>
      </c>
      <c r="F668" s="9">
        <f>SUM(F670,F672:F677)</f>
        <v>1198383</v>
      </c>
      <c r="G668" s="9">
        <f>SUM(G670,G672:G677)</f>
        <v>2593432</v>
      </c>
      <c r="H668" s="9" t="e">
        <f>(#REF!/F668)*100</f>
        <v>#REF!</v>
      </c>
      <c r="I668" s="9">
        <f>SUM(I670,I672:I677)</f>
        <v>1589482</v>
      </c>
      <c r="J668" s="283">
        <f>SUM(J670,J672:J677)</f>
        <v>715950.22</v>
      </c>
      <c r="K668" s="224">
        <f t="shared" si="7"/>
        <v>45.0429901062107</v>
      </c>
      <c r="L668" s="9">
        <f>SUM(L670,L672:L677)</f>
        <v>1589482</v>
      </c>
      <c r="M668" s="283">
        <f>SUM(M670,M672:M677)</f>
        <v>2222800</v>
      </c>
      <c r="N668" s="9">
        <f>SUM(N670,N672:N677)</f>
        <v>1138500</v>
      </c>
      <c r="O668" s="224">
        <f>(N668/L668)*100</f>
        <v>71.62710870585511</v>
      </c>
    </row>
    <row r="669" spans="1:15" ht="12.75" customHeight="1">
      <c r="A669" s="34"/>
      <c r="B669" s="149"/>
      <c r="C669" s="69"/>
      <c r="D669" s="21"/>
      <c r="E669" s="70"/>
      <c r="F669" s="21"/>
      <c r="G669" s="21"/>
      <c r="H669" s="21"/>
      <c r="I669" s="275"/>
      <c r="J669" s="263"/>
      <c r="K669" s="8"/>
      <c r="L669" s="21"/>
      <c r="M669" s="263"/>
      <c r="N669" s="21"/>
      <c r="O669" s="8"/>
    </row>
    <row r="670" spans="1:15" ht="51" customHeight="1">
      <c r="A670" s="34"/>
      <c r="B670" s="72" t="s">
        <v>224</v>
      </c>
      <c r="C670" s="73">
        <v>344129</v>
      </c>
      <c r="D670" s="14">
        <v>224196.55</v>
      </c>
      <c r="E670" s="81">
        <f aca="true" t="shared" si="13" ref="E670:E677">(D670/C670)*100</f>
        <v>65.14898482836378</v>
      </c>
      <c r="F670" s="14">
        <v>343454</v>
      </c>
      <c r="G670" s="14">
        <v>332000</v>
      </c>
      <c r="H670" s="14" t="e">
        <f>(#REF!/F670)*100</f>
        <v>#REF!</v>
      </c>
      <c r="I670" s="14">
        <v>318500</v>
      </c>
      <c r="J670" s="212">
        <v>239342.78</v>
      </c>
      <c r="K670" s="8">
        <f aca="true" t="shared" si="14" ref="K670:K743">(J670/I670)*100</f>
        <v>75.14686970172684</v>
      </c>
      <c r="L670" s="14">
        <v>318500</v>
      </c>
      <c r="M670" s="212">
        <v>333300</v>
      </c>
      <c r="N670" s="14">
        <v>320000</v>
      </c>
      <c r="O670" s="8">
        <f aca="true" t="shared" si="15" ref="O670:O677">(N670/L670)*100</f>
        <v>100.47095761381475</v>
      </c>
    </row>
    <row r="671" spans="1:15" ht="30.75" customHeight="1">
      <c r="A671" s="34"/>
      <c r="B671" s="71" t="s">
        <v>171</v>
      </c>
      <c r="C671" s="51">
        <v>5610</v>
      </c>
      <c r="D671" s="11">
        <v>5383.8</v>
      </c>
      <c r="E671" s="52">
        <f t="shared" si="13"/>
        <v>95.96791443850267</v>
      </c>
      <c r="F671" s="11">
        <v>5610</v>
      </c>
      <c r="G671" s="11">
        <v>6250</v>
      </c>
      <c r="H671" s="11" t="e">
        <f>(#REF!/F671)*100</f>
        <v>#REF!</v>
      </c>
      <c r="I671" s="11">
        <v>4250</v>
      </c>
      <c r="J671" s="280">
        <v>0</v>
      </c>
      <c r="K671" s="255">
        <f t="shared" si="14"/>
        <v>0</v>
      </c>
      <c r="L671" s="11">
        <v>0</v>
      </c>
      <c r="M671" s="280">
        <v>0</v>
      </c>
      <c r="N671" s="11">
        <v>0</v>
      </c>
      <c r="O671" s="255">
        <v>0</v>
      </c>
    </row>
    <row r="672" spans="1:15" ht="29.25" customHeight="1">
      <c r="A672" s="34"/>
      <c r="B672" s="172" t="s">
        <v>17</v>
      </c>
      <c r="C672" s="54">
        <f>110000+1929</f>
        <v>111929</v>
      </c>
      <c r="D672" s="17">
        <v>56572.99</v>
      </c>
      <c r="E672" s="52">
        <f t="shared" si="13"/>
        <v>50.543639271323784</v>
      </c>
      <c r="F672" s="17">
        <v>111929</v>
      </c>
      <c r="G672" s="17">
        <v>180000</v>
      </c>
      <c r="H672" s="11" t="e">
        <f>(#REF!/F672)*100</f>
        <v>#REF!</v>
      </c>
      <c r="I672" s="17">
        <v>158500</v>
      </c>
      <c r="J672" s="278">
        <v>127895.86</v>
      </c>
      <c r="K672" s="256">
        <f t="shared" si="14"/>
        <v>80.69139432176657</v>
      </c>
      <c r="L672" s="17">
        <v>158500</v>
      </c>
      <c r="M672" s="278">
        <v>305000</v>
      </c>
      <c r="N672" s="17">
        <v>160000</v>
      </c>
      <c r="O672" s="256">
        <f t="shared" si="15"/>
        <v>100.94637223974763</v>
      </c>
    </row>
    <row r="673" spans="1:15" ht="43.5" customHeight="1">
      <c r="A673" s="34"/>
      <c r="B673" s="89" t="s">
        <v>198</v>
      </c>
      <c r="C673" s="54">
        <v>10000</v>
      </c>
      <c r="D673" s="17">
        <v>3416</v>
      </c>
      <c r="E673" s="52">
        <f t="shared" si="13"/>
        <v>34.160000000000004</v>
      </c>
      <c r="F673" s="17">
        <v>10000</v>
      </c>
      <c r="G673" s="17">
        <v>25000</v>
      </c>
      <c r="H673" s="11" t="e">
        <f>(#REF!/F673)*100</f>
        <v>#REF!</v>
      </c>
      <c r="I673" s="17">
        <v>15000</v>
      </c>
      <c r="J673" s="278">
        <v>0</v>
      </c>
      <c r="K673" s="256">
        <f t="shared" si="14"/>
        <v>0</v>
      </c>
      <c r="L673" s="17">
        <v>15000</v>
      </c>
      <c r="M673" s="278">
        <v>45000</v>
      </c>
      <c r="N673" s="17">
        <v>15000</v>
      </c>
      <c r="O673" s="256">
        <f t="shared" si="15"/>
        <v>100</v>
      </c>
    </row>
    <row r="674" spans="1:15" ht="30" customHeight="1">
      <c r="A674" s="34"/>
      <c r="B674" s="89" t="s">
        <v>373</v>
      </c>
      <c r="C674" s="54"/>
      <c r="D674" s="17"/>
      <c r="E674" s="52"/>
      <c r="F674" s="17"/>
      <c r="G674" s="17"/>
      <c r="H674" s="11"/>
      <c r="I674" s="17"/>
      <c r="J674" s="261"/>
      <c r="K674" s="256"/>
      <c r="L674" s="17"/>
      <c r="M674" s="278">
        <v>100000</v>
      </c>
      <c r="N674" s="17">
        <v>50000</v>
      </c>
      <c r="O674" s="256">
        <v>0</v>
      </c>
    </row>
    <row r="675" spans="1:15" ht="27" customHeight="1">
      <c r="A675" s="34"/>
      <c r="B675" s="89" t="s">
        <v>190</v>
      </c>
      <c r="C675" s="54">
        <v>50000</v>
      </c>
      <c r="D675" s="17">
        <v>1830</v>
      </c>
      <c r="E675" s="52">
        <f t="shared" si="13"/>
        <v>3.66</v>
      </c>
      <c r="F675" s="17">
        <v>0</v>
      </c>
      <c r="G675" s="17">
        <f>893775+23175</f>
        <v>916950</v>
      </c>
      <c r="H675" s="11">
        <v>0</v>
      </c>
      <c r="I675" s="17">
        <v>384000</v>
      </c>
      <c r="J675" s="278">
        <v>49590.86</v>
      </c>
      <c r="K675" s="256">
        <f t="shared" si="14"/>
        <v>12.914286458333333</v>
      </c>
      <c r="L675" s="17">
        <v>384000</v>
      </c>
      <c r="M675" s="278">
        <v>1046000</v>
      </c>
      <c r="N675" s="17">
        <v>200000</v>
      </c>
      <c r="O675" s="256">
        <f t="shared" si="15"/>
        <v>52.083333333333336</v>
      </c>
    </row>
    <row r="676" spans="1:15" ht="35.25" customHeight="1">
      <c r="A676" s="34"/>
      <c r="B676" s="89" t="s">
        <v>189</v>
      </c>
      <c r="C676" s="54">
        <v>80000</v>
      </c>
      <c r="D676" s="17">
        <v>0</v>
      </c>
      <c r="E676" s="52">
        <f t="shared" si="13"/>
        <v>0</v>
      </c>
      <c r="F676" s="17">
        <v>0</v>
      </c>
      <c r="G676" s="17">
        <f>487500+84500</f>
        <v>572000</v>
      </c>
      <c r="H676" s="11">
        <v>0</v>
      </c>
      <c r="I676" s="17">
        <v>277500</v>
      </c>
      <c r="J676" s="278">
        <v>122577.4</v>
      </c>
      <c r="K676" s="256">
        <f t="shared" si="14"/>
        <v>44.17203603603603</v>
      </c>
      <c r="L676" s="17">
        <v>277500</v>
      </c>
      <c r="M676" s="278">
        <v>141000</v>
      </c>
      <c r="N676" s="17">
        <v>141000</v>
      </c>
      <c r="O676" s="256">
        <f t="shared" si="15"/>
        <v>50.810810810810814</v>
      </c>
    </row>
    <row r="677" spans="1:15" ht="42.75" customHeight="1">
      <c r="A677" s="53"/>
      <c r="B677" s="89" t="s">
        <v>266</v>
      </c>
      <c r="C677" s="54">
        <f>642000+91000</f>
        <v>733000</v>
      </c>
      <c r="D677" s="17">
        <v>361021.14</v>
      </c>
      <c r="E677" s="52">
        <f t="shared" si="13"/>
        <v>49.25254297407913</v>
      </c>
      <c r="F677" s="17">
        <v>733000</v>
      </c>
      <c r="G677" s="17">
        <f>412550+35432+2500+117000</f>
        <v>567482</v>
      </c>
      <c r="H677" s="11" t="e">
        <f>(#REF!/F677)*100</f>
        <v>#REF!</v>
      </c>
      <c r="I677" s="17">
        <v>435982</v>
      </c>
      <c r="J677" s="278">
        <v>176543.32</v>
      </c>
      <c r="K677" s="256">
        <f t="shared" si="14"/>
        <v>40.49325889600947</v>
      </c>
      <c r="L677" s="17">
        <v>435982</v>
      </c>
      <c r="M677" s="278">
        <v>252500</v>
      </c>
      <c r="N677" s="17">
        <v>252500</v>
      </c>
      <c r="O677" s="256">
        <f t="shared" si="15"/>
        <v>57.91523503263897</v>
      </c>
    </row>
    <row r="678" spans="1:15" ht="15.75" thickBot="1">
      <c r="A678" s="150"/>
      <c r="B678" s="151"/>
      <c r="C678" s="152"/>
      <c r="D678" s="20"/>
      <c r="E678" s="153"/>
      <c r="F678" s="20"/>
      <c r="G678" s="20"/>
      <c r="H678" s="20"/>
      <c r="I678" s="219"/>
      <c r="J678" s="219"/>
      <c r="K678" s="241"/>
      <c r="L678" s="219"/>
      <c r="M678" s="219"/>
      <c r="N678" s="219"/>
      <c r="O678" s="241"/>
    </row>
    <row r="679" spans="1:15" ht="15.75">
      <c r="A679" s="2"/>
      <c r="B679" s="27"/>
      <c r="C679" s="28"/>
      <c r="D679" s="28"/>
      <c r="E679" s="82"/>
      <c r="F679" s="28"/>
      <c r="G679" s="2"/>
      <c r="H679" s="2"/>
      <c r="I679" s="207"/>
      <c r="J679" s="233"/>
      <c r="K679" s="2"/>
      <c r="L679" s="207"/>
      <c r="M679" s="233"/>
      <c r="N679" s="207"/>
      <c r="O679" s="2"/>
    </row>
    <row r="680" spans="1:15" ht="15.75">
      <c r="A680" s="29" t="s">
        <v>48</v>
      </c>
      <c r="B680" s="30" t="s">
        <v>0</v>
      </c>
      <c r="C680" s="3" t="s">
        <v>43</v>
      </c>
      <c r="D680" s="3" t="s">
        <v>13</v>
      </c>
      <c r="E680" s="3" t="s">
        <v>47</v>
      </c>
      <c r="F680" s="3" t="s">
        <v>201</v>
      </c>
      <c r="G680" s="3" t="s">
        <v>203</v>
      </c>
      <c r="H680" s="3" t="s">
        <v>47</v>
      </c>
      <c r="I680" s="3" t="s">
        <v>43</v>
      </c>
      <c r="J680" s="234" t="s">
        <v>13</v>
      </c>
      <c r="K680" s="3" t="s">
        <v>47</v>
      </c>
      <c r="L680" s="3" t="s">
        <v>321</v>
      </c>
      <c r="M680" s="234" t="s">
        <v>323</v>
      </c>
      <c r="N680" s="3" t="s">
        <v>325</v>
      </c>
      <c r="O680" s="3" t="s">
        <v>47</v>
      </c>
    </row>
    <row r="681" spans="1:15" ht="15.75">
      <c r="A681" s="29" t="s">
        <v>50</v>
      </c>
      <c r="B681" s="31"/>
      <c r="C681" s="3" t="s">
        <v>195</v>
      </c>
      <c r="D681" s="3" t="s">
        <v>195</v>
      </c>
      <c r="E681" s="3" t="s">
        <v>14</v>
      </c>
      <c r="F681" s="3" t="s">
        <v>202</v>
      </c>
      <c r="G681" s="3" t="s">
        <v>204</v>
      </c>
      <c r="H681" s="199" t="s">
        <v>14</v>
      </c>
      <c r="I681" s="3" t="s">
        <v>320</v>
      </c>
      <c r="J681" s="234" t="s">
        <v>320</v>
      </c>
      <c r="K681" s="206" t="s">
        <v>14</v>
      </c>
      <c r="L681" s="3" t="s">
        <v>202</v>
      </c>
      <c r="M681" s="234" t="s">
        <v>204</v>
      </c>
      <c r="N681" s="3" t="s">
        <v>324</v>
      </c>
      <c r="O681" s="206" t="s">
        <v>14</v>
      </c>
    </row>
    <row r="682" spans="1:15" ht="16.5" thickBot="1">
      <c r="A682" s="32"/>
      <c r="B682" s="33"/>
      <c r="C682" s="4"/>
      <c r="D682" s="4"/>
      <c r="E682" s="4"/>
      <c r="F682" s="4">
        <v>2007</v>
      </c>
      <c r="G682" s="4">
        <v>2008</v>
      </c>
      <c r="H682" s="4"/>
      <c r="I682" s="4"/>
      <c r="J682" s="235"/>
      <c r="K682" s="4"/>
      <c r="L682" s="4" t="s">
        <v>322</v>
      </c>
      <c r="M682" s="235" t="s">
        <v>324</v>
      </c>
      <c r="N682" s="4"/>
      <c r="O682" s="4"/>
    </row>
    <row r="683" spans="1:15" ht="12.75" customHeight="1">
      <c r="A683" s="34"/>
      <c r="B683" s="34"/>
      <c r="C683" s="73"/>
      <c r="D683" s="14"/>
      <c r="E683" s="43"/>
      <c r="F683" s="14"/>
      <c r="G683" s="14"/>
      <c r="H683" s="14"/>
      <c r="I683" s="16"/>
      <c r="J683" s="238"/>
      <c r="K683" s="227"/>
      <c r="L683" s="16"/>
      <c r="M683" s="238"/>
      <c r="N683" s="16"/>
      <c r="O683" s="227"/>
    </row>
    <row r="684" spans="1:15" ht="15.75">
      <c r="A684" s="66">
        <v>90015</v>
      </c>
      <c r="B684" s="120" t="s">
        <v>108</v>
      </c>
      <c r="C684" s="46">
        <f>SUM(C686,C691:C695)</f>
        <v>1184000</v>
      </c>
      <c r="D684" s="9">
        <f>SUM(D686,D691:D695)</f>
        <v>532907.71</v>
      </c>
      <c r="E684" s="47">
        <f>(D684/C684)*100</f>
        <v>45.00909712837837</v>
      </c>
      <c r="F684" s="9">
        <f>SUM(F686,F691:F695)</f>
        <v>1183331.6400000001</v>
      </c>
      <c r="G684" s="9">
        <f>SUM(G686,G691:G695)</f>
        <v>1319300</v>
      </c>
      <c r="H684" s="9" t="e">
        <f>(#REF!/F684)*100</f>
        <v>#REF!</v>
      </c>
      <c r="I684" s="9">
        <f>SUM(I686,I691:I695)</f>
        <v>1313300</v>
      </c>
      <c r="J684" s="283">
        <f>SUM(J686,J691:J695)</f>
        <v>624415.07</v>
      </c>
      <c r="K684" s="252">
        <f t="shared" si="14"/>
        <v>47.54550140866519</v>
      </c>
      <c r="L684" s="9">
        <f>SUM(L686,L691:L695)</f>
        <v>1274536.42</v>
      </c>
      <c r="M684" s="283">
        <f>SUM(M686,M691:M695)</f>
        <v>1762000</v>
      </c>
      <c r="N684" s="9">
        <f>SUM(N686,N691:N695)</f>
        <v>1302000</v>
      </c>
      <c r="O684" s="252">
        <f>(N684/L684)*100</f>
        <v>102.15478973915866</v>
      </c>
    </row>
    <row r="685" spans="1:15" ht="12.75" customHeight="1">
      <c r="A685" s="34"/>
      <c r="B685" s="34"/>
      <c r="C685" s="73"/>
      <c r="D685" s="14"/>
      <c r="E685" s="43"/>
      <c r="F685" s="14"/>
      <c r="G685" s="14"/>
      <c r="H685" s="14"/>
      <c r="I685" s="16"/>
      <c r="J685" s="212"/>
      <c r="K685" s="227"/>
      <c r="L685" s="14"/>
      <c r="M685" s="212"/>
      <c r="N685" s="14"/>
      <c r="O685" s="227"/>
    </row>
    <row r="686" spans="1:15" ht="18.75" customHeight="1">
      <c r="A686" s="34"/>
      <c r="B686" s="34" t="s">
        <v>18</v>
      </c>
      <c r="C686" s="73">
        <f>SUM(C688:C690)</f>
        <v>914000</v>
      </c>
      <c r="D686" s="14">
        <f>SUM(D688:D690)</f>
        <v>532175.71</v>
      </c>
      <c r="E686" s="81">
        <f>(D686/C686)*100</f>
        <v>58.2249135667396</v>
      </c>
      <c r="F686" s="14">
        <f>SUM(F688:F690)</f>
        <v>914000</v>
      </c>
      <c r="G686" s="14">
        <f>SUM(G688:G690)</f>
        <v>970000</v>
      </c>
      <c r="H686" s="14" t="e">
        <f>(#REF!/F686)*100</f>
        <v>#REF!</v>
      </c>
      <c r="I686" s="14">
        <f>SUM(I688:I690)</f>
        <v>970000</v>
      </c>
      <c r="J686" s="212">
        <f>SUM(J688:J690)</f>
        <v>611237.24</v>
      </c>
      <c r="K686" s="227">
        <f t="shared" si="14"/>
        <v>63.01414845360824</v>
      </c>
      <c r="L686" s="14">
        <f>SUM(L688:L690)</f>
        <v>934000</v>
      </c>
      <c r="M686" s="212">
        <f>SUM(M688:M690)</f>
        <v>1000000</v>
      </c>
      <c r="N686" s="14">
        <f>SUM(N688:N690)</f>
        <v>940000</v>
      </c>
      <c r="O686" s="227">
        <f>(N686/L686)*100</f>
        <v>100.6423982869379</v>
      </c>
    </row>
    <row r="687" spans="1:15" ht="20.25" customHeight="1">
      <c r="A687" s="34"/>
      <c r="B687" s="34" t="s">
        <v>5</v>
      </c>
      <c r="C687" s="73"/>
      <c r="D687" s="14"/>
      <c r="E687" s="43"/>
      <c r="F687" s="14"/>
      <c r="G687" s="14"/>
      <c r="H687" s="14"/>
      <c r="I687" s="14"/>
      <c r="J687" s="212"/>
      <c r="K687" s="227"/>
      <c r="L687" s="14"/>
      <c r="M687" s="212"/>
      <c r="N687" s="14"/>
      <c r="O687" s="227"/>
    </row>
    <row r="688" spans="1:15" ht="20.25" customHeight="1">
      <c r="A688" s="34"/>
      <c r="B688" s="34" t="s">
        <v>199</v>
      </c>
      <c r="C688" s="73">
        <v>660000</v>
      </c>
      <c r="D688" s="14">
        <v>401046.88</v>
      </c>
      <c r="E688" s="81">
        <f aca="true" t="shared" si="16" ref="E688:E695">(D688/C688)*100</f>
        <v>60.76467878787879</v>
      </c>
      <c r="F688" s="14">
        <v>660000</v>
      </c>
      <c r="G688" s="14">
        <v>690000</v>
      </c>
      <c r="H688" s="14" t="e">
        <f>(#REF!/F688)*100</f>
        <v>#REF!</v>
      </c>
      <c r="I688" s="14">
        <v>690000</v>
      </c>
      <c r="J688" s="212">
        <v>476101.78</v>
      </c>
      <c r="K688" s="227">
        <f t="shared" si="14"/>
        <v>69.0002579710145</v>
      </c>
      <c r="L688" s="14">
        <v>680000</v>
      </c>
      <c r="M688" s="212">
        <v>720000</v>
      </c>
      <c r="N688" s="14">
        <v>700000</v>
      </c>
      <c r="O688" s="227">
        <f aca="true" t="shared" si="17" ref="O688:O695">(N688/L688)*100</f>
        <v>102.94117647058823</v>
      </c>
    </row>
    <row r="689" spans="1:15" ht="34.5" customHeight="1">
      <c r="A689" s="34"/>
      <c r="B689" s="72" t="s">
        <v>158</v>
      </c>
      <c r="C689" s="73">
        <v>70000</v>
      </c>
      <c r="D689" s="14">
        <v>43117.04</v>
      </c>
      <c r="E689" s="81">
        <f t="shared" si="16"/>
        <v>61.59577142857143</v>
      </c>
      <c r="F689" s="14">
        <v>70000</v>
      </c>
      <c r="G689" s="14">
        <v>80000</v>
      </c>
      <c r="H689" s="14" t="e">
        <f>(#REF!/F689)*100</f>
        <v>#REF!</v>
      </c>
      <c r="I689" s="14">
        <v>80000</v>
      </c>
      <c r="J689" s="212">
        <v>32464.2</v>
      </c>
      <c r="K689" s="8">
        <f t="shared" si="14"/>
        <v>40.58025</v>
      </c>
      <c r="L689" s="14">
        <v>70000</v>
      </c>
      <c r="M689" s="212">
        <v>80000</v>
      </c>
      <c r="N689" s="14">
        <v>60000</v>
      </c>
      <c r="O689" s="8">
        <f t="shared" si="17"/>
        <v>85.71428571428571</v>
      </c>
    </row>
    <row r="690" spans="1:15" ht="24" customHeight="1">
      <c r="A690" s="34"/>
      <c r="B690" s="71" t="s">
        <v>460</v>
      </c>
      <c r="C690" s="51">
        <v>184000</v>
      </c>
      <c r="D690" s="11">
        <v>88011.79</v>
      </c>
      <c r="E690" s="52">
        <f t="shared" si="16"/>
        <v>47.83249456521739</v>
      </c>
      <c r="F690" s="11">
        <v>184000</v>
      </c>
      <c r="G690" s="11">
        <v>200000</v>
      </c>
      <c r="H690" s="11" t="e">
        <f>(#REF!/F690)*100</f>
        <v>#REF!</v>
      </c>
      <c r="I690" s="11">
        <v>200000</v>
      </c>
      <c r="J690" s="280">
        <v>102671.26</v>
      </c>
      <c r="K690" s="255">
        <f t="shared" si="14"/>
        <v>51.33563</v>
      </c>
      <c r="L690" s="11">
        <v>184000</v>
      </c>
      <c r="M690" s="280">
        <v>200000</v>
      </c>
      <c r="N690" s="11">
        <v>180000</v>
      </c>
      <c r="O690" s="255">
        <f t="shared" si="17"/>
        <v>97.82608695652173</v>
      </c>
    </row>
    <row r="691" spans="1:15" ht="48" customHeight="1">
      <c r="A691" s="34"/>
      <c r="B691" s="71" t="s">
        <v>213</v>
      </c>
      <c r="C691" s="51">
        <v>0</v>
      </c>
      <c r="D691" s="11">
        <v>0</v>
      </c>
      <c r="E691" s="52">
        <v>0</v>
      </c>
      <c r="F691" s="11">
        <v>0</v>
      </c>
      <c r="G691" s="11">
        <v>30000</v>
      </c>
      <c r="H691" s="17">
        <v>0</v>
      </c>
      <c r="I691" s="11">
        <v>30000</v>
      </c>
      <c r="J691" s="280">
        <v>0</v>
      </c>
      <c r="K691" s="256">
        <f t="shared" si="14"/>
        <v>0</v>
      </c>
      <c r="L691" s="11">
        <v>28670</v>
      </c>
      <c r="M691" s="280">
        <v>0</v>
      </c>
      <c r="N691" s="11">
        <v>0</v>
      </c>
      <c r="O691" s="256">
        <f t="shared" si="17"/>
        <v>0</v>
      </c>
    </row>
    <row r="692" spans="1:15" ht="51" customHeight="1">
      <c r="A692" s="34"/>
      <c r="B692" s="71" t="s">
        <v>232</v>
      </c>
      <c r="C692" s="51">
        <v>0</v>
      </c>
      <c r="D692" s="11">
        <v>0</v>
      </c>
      <c r="E692" s="52">
        <v>0</v>
      </c>
      <c r="F692" s="11">
        <v>0</v>
      </c>
      <c r="G692" s="11">
        <v>13300</v>
      </c>
      <c r="H692" s="17">
        <v>0</v>
      </c>
      <c r="I692" s="11">
        <v>13300</v>
      </c>
      <c r="J692" s="280">
        <v>11896.83</v>
      </c>
      <c r="K692" s="256">
        <f t="shared" si="14"/>
        <v>89.44984962406015</v>
      </c>
      <c r="L692" s="11">
        <v>11896.83</v>
      </c>
      <c r="M692" s="280">
        <v>0</v>
      </c>
      <c r="N692" s="11">
        <v>0</v>
      </c>
      <c r="O692" s="256">
        <f t="shared" si="17"/>
        <v>0</v>
      </c>
    </row>
    <row r="693" spans="1:15" ht="32.25" customHeight="1">
      <c r="A693" s="34"/>
      <c r="B693" s="71" t="s">
        <v>385</v>
      </c>
      <c r="C693" s="51"/>
      <c r="D693" s="11"/>
      <c r="E693" s="52"/>
      <c r="F693" s="11"/>
      <c r="G693" s="11"/>
      <c r="H693" s="17"/>
      <c r="I693" s="11"/>
      <c r="J693" s="280"/>
      <c r="K693" s="256"/>
      <c r="L693" s="11"/>
      <c r="M693" s="280">
        <v>62000</v>
      </c>
      <c r="N693" s="11">
        <v>62000</v>
      </c>
      <c r="O693" s="256">
        <v>0</v>
      </c>
    </row>
    <row r="694" spans="1:15" ht="37.5" customHeight="1">
      <c r="A694" s="34"/>
      <c r="B694" s="71" t="s">
        <v>456</v>
      </c>
      <c r="C694" s="51"/>
      <c r="D694" s="11"/>
      <c r="E694" s="52"/>
      <c r="F694" s="11"/>
      <c r="G694" s="11"/>
      <c r="H694" s="17"/>
      <c r="I694" s="11"/>
      <c r="J694" s="280"/>
      <c r="K694" s="256"/>
      <c r="L694" s="11"/>
      <c r="M694" s="280">
        <v>400000</v>
      </c>
      <c r="N694" s="11">
        <v>0</v>
      </c>
      <c r="O694" s="256">
        <v>0</v>
      </c>
    </row>
    <row r="695" spans="1:15" ht="30.75" customHeight="1">
      <c r="A695" s="34"/>
      <c r="B695" s="71" t="s">
        <v>401</v>
      </c>
      <c r="C695" s="51">
        <v>270000</v>
      </c>
      <c r="D695" s="11">
        <v>732</v>
      </c>
      <c r="E695" s="52">
        <f t="shared" si="16"/>
        <v>0.27111111111111114</v>
      </c>
      <c r="F695" s="11">
        <v>269331.64</v>
      </c>
      <c r="G695" s="11">
        <v>306000</v>
      </c>
      <c r="H695" s="17" t="e">
        <f>(#REF!/F695)*100</f>
        <v>#REF!</v>
      </c>
      <c r="I695" s="11">
        <v>300000</v>
      </c>
      <c r="J695" s="280">
        <v>1281</v>
      </c>
      <c r="K695" s="242">
        <f t="shared" si="14"/>
        <v>0.42700000000000005</v>
      </c>
      <c r="L695" s="11">
        <v>299969.59</v>
      </c>
      <c r="M695" s="280">
        <v>300000</v>
      </c>
      <c r="N695" s="11">
        <v>300000</v>
      </c>
      <c r="O695" s="242">
        <f t="shared" si="17"/>
        <v>100.01013769429095</v>
      </c>
    </row>
    <row r="696" spans="1:15" ht="12.75" customHeight="1">
      <c r="A696" s="34"/>
      <c r="B696" s="34"/>
      <c r="C696" s="73"/>
      <c r="D696" s="14"/>
      <c r="E696" s="43"/>
      <c r="F696" s="14"/>
      <c r="G696" s="14"/>
      <c r="H696" s="14"/>
      <c r="I696" s="16"/>
      <c r="J696" s="238"/>
      <c r="K696" s="227"/>
      <c r="L696" s="16"/>
      <c r="M696" s="238"/>
      <c r="N696" s="16"/>
      <c r="O696" s="227"/>
    </row>
    <row r="697" spans="1:15" ht="15.75">
      <c r="A697" s="66">
        <v>90095</v>
      </c>
      <c r="B697" s="67" t="s">
        <v>52</v>
      </c>
      <c r="C697" s="46">
        <f>SUM(C699:C714)</f>
        <v>451000</v>
      </c>
      <c r="D697" s="9">
        <f>SUM(D699:D714)</f>
        <v>6328.349999999999</v>
      </c>
      <c r="E697" s="47">
        <f>(D697/C697)*100</f>
        <v>1.403181818181818</v>
      </c>
      <c r="F697" s="9">
        <f>SUM(F699:F714)</f>
        <v>159962.88</v>
      </c>
      <c r="G697" s="9">
        <f>SUM(G699:G714)</f>
        <v>1131000</v>
      </c>
      <c r="H697" s="9" t="e">
        <f>(#REF!/F697)*100</f>
        <v>#REF!</v>
      </c>
      <c r="I697" s="9">
        <f>SUM(I699:I714)</f>
        <v>877000</v>
      </c>
      <c r="J697" s="283">
        <f>SUM(J699:J714)</f>
        <v>202037.19</v>
      </c>
      <c r="K697" s="252">
        <f t="shared" si="14"/>
        <v>23.037307867730902</v>
      </c>
      <c r="L697" s="9">
        <f>SUM(L699:L714)</f>
        <v>918972.8</v>
      </c>
      <c r="M697" s="283">
        <f>SUM(M699:M714)</f>
        <v>1871000</v>
      </c>
      <c r="N697" s="9">
        <f>SUM(N699:N714)</f>
        <v>1256000</v>
      </c>
      <c r="O697" s="252">
        <f>(N697/L697)*100</f>
        <v>136.67433900111078</v>
      </c>
    </row>
    <row r="698" spans="1:15" ht="12.75" customHeight="1">
      <c r="A698" s="34"/>
      <c r="B698" s="34"/>
      <c r="C698" s="73"/>
      <c r="D698" s="14"/>
      <c r="E698" s="43"/>
      <c r="F698" s="14"/>
      <c r="G698" s="14"/>
      <c r="H698" s="14"/>
      <c r="I698" s="16"/>
      <c r="J698" s="238"/>
      <c r="K698" s="227"/>
      <c r="L698" s="16"/>
      <c r="M698" s="212"/>
      <c r="N698" s="16"/>
      <c r="O698" s="227"/>
    </row>
    <row r="699" spans="1:15" ht="29.25" customHeight="1">
      <c r="A699" s="34"/>
      <c r="B699" s="71" t="s">
        <v>214</v>
      </c>
      <c r="C699" s="51">
        <v>50000</v>
      </c>
      <c r="D699" s="11">
        <v>5908.28</v>
      </c>
      <c r="E699" s="52">
        <f aca="true" t="shared" si="18" ref="E699:E704">(D699/C699)*100</f>
        <v>11.816559999999999</v>
      </c>
      <c r="F699" s="11">
        <v>50000</v>
      </c>
      <c r="G699" s="11">
        <v>65000</v>
      </c>
      <c r="H699" s="11" t="e">
        <f>(#REF!/F699)*100</f>
        <v>#REF!</v>
      </c>
      <c r="I699" s="11">
        <v>50000</v>
      </c>
      <c r="J699" s="280">
        <v>21350</v>
      </c>
      <c r="K699" s="225">
        <f t="shared" si="14"/>
        <v>42.699999999999996</v>
      </c>
      <c r="L699" s="11">
        <v>50000</v>
      </c>
      <c r="M699" s="280">
        <v>85000</v>
      </c>
      <c r="N699" s="11">
        <v>50000</v>
      </c>
      <c r="O699" s="225">
        <f aca="true" t="shared" si="19" ref="O699:O714">(N699/L699)*100</f>
        <v>100</v>
      </c>
    </row>
    <row r="700" spans="1:15" ht="21" customHeight="1">
      <c r="A700" s="34"/>
      <c r="B700" s="71" t="s">
        <v>159</v>
      </c>
      <c r="C700" s="51">
        <v>100000</v>
      </c>
      <c r="D700" s="11">
        <v>0</v>
      </c>
      <c r="E700" s="52">
        <f t="shared" si="18"/>
        <v>0</v>
      </c>
      <c r="F700" s="11">
        <v>96762.88</v>
      </c>
      <c r="G700" s="11">
        <v>70000</v>
      </c>
      <c r="H700" s="11" t="e">
        <f>(#REF!/F700)*100</f>
        <v>#REF!</v>
      </c>
      <c r="I700" s="11">
        <v>30000</v>
      </c>
      <c r="J700" s="280">
        <v>0</v>
      </c>
      <c r="K700" s="242">
        <f t="shared" si="14"/>
        <v>0</v>
      </c>
      <c r="L700" s="11">
        <v>30000</v>
      </c>
      <c r="M700" s="280">
        <v>50000</v>
      </c>
      <c r="N700" s="11">
        <v>20000</v>
      </c>
      <c r="O700" s="242">
        <f t="shared" si="19"/>
        <v>66.66666666666666</v>
      </c>
    </row>
    <row r="701" spans="1:15" ht="21.75" customHeight="1">
      <c r="A701" s="34"/>
      <c r="B701" s="71" t="s">
        <v>35</v>
      </c>
      <c r="C701" s="51">
        <v>1000</v>
      </c>
      <c r="D701" s="11">
        <v>420.07</v>
      </c>
      <c r="E701" s="52">
        <f t="shared" si="18"/>
        <v>42.007</v>
      </c>
      <c r="F701" s="11">
        <v>1000</v>
      </c>
      <c r="G701" s="11">
        <v>1000</v>
      </c>
      <c r="H701" s="11" t="e">
        <f>(#REF!/F701)*100</f>
        <v>#REF!</v>
      </c>
      <c r="I701" s="11">
        <v>1000</v>
      </c>
      <c r="J701" s="280">
        <v>0</v>
      </c>
      <c r="K701" s="242">
        <f t="shared" si="14"/>
        <v>0</v>
      </c>
      <c r="L701" s="11">
        <v>1000</v>
      </c>
      <c r="M701" s="280">
        <v>1000</v>
      </c>
      <c r="N701" s="11">
        <v>1000</v>
      </c>
      <c r="O701" s="242">
        <f t="shared" si="19"/>
        <v>100</v>
      </c>
    </row>
    <row r="702" spans="1:15" ht="51.75" customHeight="1">
      <c r="A702" s="34"/>
      <c r="B702" s="71" t="s">
        <v>386</v>
      </c>
      <c r="C702" s="51">
        <v>0</v>
      </c>
      <c r="D702" s="11">
        <v>0</v>
      </c>
      <c r="E702" s="52">
        <v>0</v>
      </c>
      <c r="F702" s="11">
        <v>6100</v>
      </c>
      <c r="G702" s="11">
        <v>100000</v>
      </c>
      <c r="H702" s="11" t="e">
        <f>(#REF!/F702)*100</f>
        <v>#REF!</v>
      </c>
      <c r="I702" s="11">
        <v>0</v>
      </c>
      <c r="J702" s="280">
        <v>0</v>
      </c>
      <c r="K702" s="242">
        <v>0</v>
      </c>
      <c r="L702" s="11">
        <v>72736.4</v>
      </c>
      <c r="M702" s="280">
        <v>150000</v>
      </c>
      <c r="N702" s="11">
        <v>150000</v>
      </c>
      <c r="O702" s="242">
        <f>(N702/L702)*100</f>
        <v>206.22411887308144</v>
      </c>
    </row>
    <row r="703" spans="1:15" ht="48.75" customHeight="1">
      <c r="A703" s="34"/>
      <c r="B703" s="71" t="s">
        <v>346</v>
      </c>
      <c r="C703" s="51">
        <v>0</v>
      </c>
      <c r="D703" s="11">
        <v>0</v>
      </c>
      <c r="E703" s="52">
        <v>0</v>
      </c>
      <c r="F703" s="11">
        <v>6100</v>
      </c>
      <c r="G703" s="11">
        <v>100000</v>
      </c>
      <c r="H703" s="11" t="e">
        <f>(#REF!/F703)*100</f>
        <v>#REF!</v>
      </c>
      <c r="I703" s="11">
        <v>100000</v>
      </c>
      <c r="J703" s="280">
        <v>72736.4</v>
      </c>
      <c r="K703" s="242">
        <f t="shared" si="14"/>
        <v>72.73639999999999</v>
      </c>
      <c r="L703" s="11">
        <v>72736.4</v>
      </c>
      <c r="M703" s="280">
        <v>0</v>
      </c>
      <c r="N703" s="11">
        <v>0</v>
      </c>
      <c r="O703" s="242">
        <f t="shared" si="19"/>
        <v>0</v>
      </c>
    </row>
    <row r="704" spans="1:15" ht="35.25" customHeight="1">
      <c r="A704" s="34"/>
      <c r="B704" s="71" t="s">
        <v>267</v>
      </c>
      <c r="C704" s="51">
        <v>300000</v>
      </c>
      <c r="D704" s="11">
        <v>0</v>
      </c>
      <c r="E704" s="52">
        <f t="shared" si="18"/>
        <v>0</v>
      </c>
      <c r="F704" s="11">
        <v>0</v>
      </c>
      <c r="G704" s="11">
        <v>710000</v>
      </c>
      <c r="H704" s="11">
        <v>0</v>
      </c>
      <c r="I704" s="11">
        <v>410000</v>
      </c>
      <c r="J704" s="280">
        <v>0</v>
      </c>
      <c r="K704" s="242">
        <f t="shared" si="14"/>
        <v>0</v>
      </c>
      <c r="L704" s="11">
        <v>410000</v>
      </c>
      <c r="M704" s="280">
        <v>1200000</v>
      </c>
      <c r="N704" s="11">
        <v>700000</v>
      </c>
      <c r="O704" s="242">
        <f t="shared" si="19"/>
        <v>170.73170731707316</v>
      </c>
    </row>
    <row r="705" spans="1:15" ht="30">
      <c r="A705" s="34"/>
      <c r="B705" s="71" t="s">
        <v>230</v>
      </c>
      <c r="C705" s="51">
        <v>0</v>
      </c>
      <c r="D705" s="11">
        <v>0</v>
      </c>
      <c r="E705" s="52">
        <v>0</v>
      </c>
      <c r="F705" s="11">
        <v>0</v>
      </c>
      <c r="G705" s="11">
        <v>50000</v>
      </c>
      <c r="H705" s="11">
        <v>0</v>
      </c>
      <c r="I705" s="11">
        <v>20000</v>
      </c>
      <c r="J705" s="280">
        <v>0</v>
      </c>
      <c r="K705" s="242">
        <f t="shared" si="14"/>
        <v>0</v>
      </c>
      <c r="L705" s="11">
        <v>20000</v>
      </c>
      <c r="M705" s="280">
        <v>0</v>
      </c>
      <c r="N705" s="11">
        <v>0</v>
      </c>
      <c r="O705" s="242">
        <f t="shared" si="19"/>
        <v>0</v>
      </c>
    </row>
    <row r="706" spans="1:15" ht="29.25" customHeight="1">
      <c r="A706" s="34"/>
      <c r="B706" s="71" t="s">
        <v>225</v>
      </c>
      <c r="C706" s="51">
        <v>0</v>
      </c>
      <c r="D706" s="11">
        <v>0</v>
      </c>
      <c r="E706" s="52">
        <v>0</v>
      </c>
      <c r="F706" s="11">
        <v>0</v>
      </c>
      <c r="G706" s="11">
        <v>35000</v>
      </c>
      <c r="H706" s="11">
        <v>0</v>
      </c>
      <c r="I706" s="11">
        <v>13300</v>
      </c>
      <c r="J706" s="280">
        <v>13300</v>
      </c>
      <c r="K706" s="242">
        <f t="shared" si="14"/>
        <v>100</v>
      </c>
      <c r="L706" s="11">
        <v>13300</v>
      </c>
      <c r="M706" s="280">
        <v>40000</v>
      </c>
      <c r="N706" s="11">
        <v>15000</v>
      </c>
      <c r="O706" s="242">
        <f t="shared" si="19"/>
        <v>112.78195488721805</v>
      </c>
    </row>
    <row r="707" spans="1:15" ht="36" customHeight="1">
      <c r="A707" s="34"/>
      <c r="B707" s="71" t="s">
        <v>469</v>
      </c>
      <c r="C707" s="51"/>
      <c r="D707" s="11"/>
      <c r="E707" s="52"/>
      <c r="F707" s="11"/>
      <c r="G707" s="11"/>
      <c r="H707" s="11"/>
      <c r="I707" s="11">
        <v>117700</v>
      </c>
      <c r="J707" s="280">
        <v>91732.61</v>
      </c>
      <c r="K707" s="256">
        <f t="shared" si="14"/>
        <v>77.93764655904842</v>
      </c>
      <c r="L707" s="11">
        <v>114200</v>
      </c>
      <c r="M707" s="280">
        <v>145000</v>
      </c>
      <c r="N707" s="11">
        <v>120000</v>
      </c>
      <c r="O707" s="256">
        <f t="shared" si="19"/>
        <v>105.07880910683012</v>
      </c>
    </row>
    <row r="708" spans="1:15" ht="50.25" customHeight="1">
      <c r="A708" s="34"/>
      <c r="B708" s="173" t="s">
        <v>309</v>
      </c>
      <c r="C708" s="54"/>
      <c r="D708" s="17"/>
      <c r="E708" s="110"/>
      <c r="F708" s="17"/>
      <c r="G708" s="17"/>
      <c r="H708" s="11"/>
      <c r="I708" s="17">
        <v>75000</v>
      </c>
      <c r="J708" s="278">
        <v>0</v>
      </c>
      <c r="K708" s="242">
        <f t="shared" si="14"/>
        <v>0</v>
      </c>
      <c r="L708" s="17">
        <v>75000</v>
      </c>
      <c r="M708" s="278">
        <v>0</v>
      </c>
      <c r="N708" s="17">
        <v>0</v>
      </c>
      <c r="O708" s="242">
        <f t="shared" si="19"/>
        <v>0</v>
      </c>
    </row>
    <row r="709" spans="1:15" ht="20.25" customHeight="1">
      <c r="A709" s="34"/>
      <c r="B709" s="173" t="s">
        <v>327</v>
      </c>
      <c r="C709" s="54">
        <v>0</v>
      </c>
      <c r="D709" s="17">
        <v>0</v>
      </c>
      <c r="E709" s="110">
        <v>0</v>
      </c>
      <c r="F709" s="17">
        <v>0</v>
      </c>
      <c r="G709" s="17">
        <v>0</v>
      </c>
      <c r="H709" s="11">
        <v>0</v>
      </c>
      <c r="I709" s="17">
        <v>37832</v>
      </c>
      <c r="J709" s="278">
        <v>0</v>
      </c>
      <c r="K709" s="228">
        <f>(J709/I709)*100</f>
        <v>0</v>
      </c>
      <c r="L709" s="17">
        <v>37832</v>
      </c>
      <c r="M709" s="278">
        <v>0</v>
      </c>
      <c r="N709" s="17">
        <v>0</v>
      </c>
      <c r="O709" s="228">
        <f>(N709/L709)*100</f>
        <v>0</v>
      </c>
    </row>
    <row r="710" spans="1:15" ht="31.5" customHeight="1">
      <c r="A710" s="34"/>
      <c r="B710" s="173" t="s">
        <v>478</v>
      </c>
      <c r="C710" s="54"/>
      <c r="D710" s="17"/>
      <c r="E710" s="110"/>
      <c r="F710" s="17"/>
      <c r="G710" s="17"/>
      <c r="H710" s="11"/>
      <c r="I710" s="17"/>
      <c r="J710" s="278"/>
      <c r="K710" s="228"/>
      <c r="L710" s="17"/>
      <c r="M710" s="278">
        <v>50000</v>
      </c>
      <c r="N710" s="17">
        <v>50000</v>
      </c>
      <c r="O710" s="228">
        <v>0</v>
      </c>
    </row>
    <row r="711" spans="1:15" ht="24" customHeight="1">
      <c r="A711" s="34"/>
      <c r="B711" s="173" t="s">
        <v>479</v>
      </c>
      <c r="C711" s="54"/>
      <c r="D711" s="17"/>
      <c r="E711" s="110"/>
      <c r="F711" s="17"/>
      <c r="G711" s="17"/>
      <c r="H711" s="11"/>
      <c r="I711" s="17"/>
      <c r="J711" s="278"/>
      <c r="K711" s="228"/>
      <c r="L711" s="17"/>
      <c r="M711" s="278">
        <v>50000</v>
      </c>
      <c r="N711" s="17">
        <v>50000</v>
      </c>
      <c r="O711" s="228">
        <v>0</v>
      </c>
    </row>
    <row r="712" spans="1:15" ht="33" customHeight="1">
      <c r="A712" s="34"/>
      <c r="B712" s="173" t="s">
        <v>480</v>
      </c>
      <c r="C712" s="54"/>
      <c r="D712" s="17"/>
      <c r="E712" s="110"/>
      <c r="F712" s="17"/>
      <c r="G712" s="17"/>
      <c r="H712" s="11"/>
      <c r="I712" s="17"/>
      <c r="J712" s="278"/>
      <c r="K712" s="228"/>
      <c r="L712" s="17"/>
      <c r="M712" s="278">
        <v>50000</v>
      </c>
      <c r="N712" s="17">
        <v>50000</v>
      </c>
      <c r="O712" s="228">
        <v>0</v>
      </c>
    </row>
    <row r="713" spans="1:15" ht="33" customHeight="1">
      <c r="A713" s="34"/>
      <c r="B713" s="173" t="s">
        <v>481</v>
      </c>
      <c r="C713" s="54"/>
      <c r="D713" s="17"/>
      <c r="E713" s="110"/>
      <c r="F713" s="17"/>
      <c r="G713" s="17"/>
      <c r="H713" s="11"/>
      <c r="I713" s="17"/>
      <c r="J713" s="278"/>
      <c r="K713" s="228"/>
      <c r="L713" s="17"/>
      <c r="M713" s="278">
        <v>50000</v>
      </c>
      <c r="N713" s="17">
        <v>50000</v>
      </c>
      <c r="O713" s="228">
        <v>0</v>
      </c>
    </row>
    <row r="714" spans="1:15" ht="35.25" customHeight="1">
      <c r="A714" s="53"/>
      <c r="B714" s="173" t="s">
        <v>245</v>
      </c>
      <c r="C714" s="54">
        <v>0</v>
      </c>
      <c r="D714" s="17">
        <v>0</v>
      </c>
      <c r="E714" s="110">
        <v>0</v>
      </c>
      <c r="F714" s="17">
        <v>0</v>
      </c>
      <c r="G714" s="17">
        <v>0</v>
      </c>
      <c r="H714" s="11">
        <v>0</v>
      </c>
      <c r="I714" s="17">
        <v>22168</v>
      </c>
      <c r="J714" s="278">
        <v>2918.18</v>
      </c>
      <c r="K714" s="228">
        <f t="shared" si="14"/>
        <v>13.163929989173583</v>
      </c>
      <c r="L714" s="17">
        <v>22168</v>
      </c>
      <c r="M714" s="278">
        <v>0</v>
      </c>
      <c r="N714" s="17">
        <v>0</v>
      </c>
      <c r="O714" s="228">
        <v>0</v>
      </c>
    </row>
    <row r="715" spans="1:15" ht="15">
      <c r="A715" s="55"/>
      <c r="B715" s="131"/>
      <c r="C715" s="59"/>
      <c r="D715" s="13"/>
      <c r="E715" s="97"/>
      <c r="F715" s="13"/>
      <c r="G715" s="13"/>
      <c r="H715" s="14"/>
      <c r="I715" s="18"/>
      <c r="J715" s="237"/>
      <c r="K715" s="240"/>
      <c r="L715" s="18"/>
      <c r="M715" s="237"/>
      <c r="N715" s="18"/>
      <c r="O715" s="240"/>
    </row>
    <row r="716" spans="1:15" ht="12.75" customHeight="1">
      <c r="A716" s="58"/>
      <c r="B716" s="174"/>
      <c r="C716" s="59"/>
      <c r="D716" s="13"/>
      <c r="E716" s="60"/>
      <c r="F716" s="13"/>
      <c r="G716" s="13"/>
      <c r="H716" s="13"/>
      <c r="I716" s="18"/>
      <c r="J716" s="237"/>
      <c r="K716" s="227"/>
      <c r="L716" s="18"/>
      <c r="M716" s="237"/>
      <c r="N716" s="18"/>
      <c r="O716" s="227"/>
    </row>
    <row r="717" spans="1:15" ht="16.5" thickBot="1">
      <c r="A717" s="61">
        <v>921</v>
      </c>
      <c r="B717" s="161" t="s">
        <v>109</v>
      </c>
      <c r="C717" s="63">
        <f>SUM(C719,C728,C733,C750)</f>
        <v>2620400</v>
      </c>
      <c r="D717" s="64">
        <f>SUM(D719,D728,D733,D750)</f>
        <v>1448432.93</v>
      </c>
      <c r="E717" s="39">
        <f>(D717/C717)*100</f>
        <v>55.27526064722943</v>
      </c>
      <c r="F717" s="64">
        <f>SUM(F719,F728,F733,F750)</f>
        <v>2449100</v>
      </c>
      <c r="G717" s="64">
        <f>SUM(G719,G728,G733,G750)</f>
        <v>6765906</v>
      </c>
      <c r="H717" s="7" t="e">
        <f>(#REF!/F717)*100</f>
        <v>#REF!</v>
      </c>
      <c r="I717" s="64">
        <f>SUM(I719,I728,I733,I750)</f>
        <v>3843066</v>
      </c>
      <c r="J717" s="286">
        <f>SUM(J719,J728,J733,J750)</f>
        <v>2463265.29</v>
      </c>
      <c r="K717" s="253">
        <f t="shared" si="14"/>
        <v>64.09635665898008</v>
      </c>
      <c r="L717" s="64">
        <f>SUM(L719,L728,L733,L750)</f>
        <v>3730766</v>
      </c>
      <c r="M717" s="286">
        <f>SUM(M719,M728,M733,M750)</f>
        <v>7313733</v>
      </c>
      <c r="N717" s="64">
        <f>SUM(N719,N728,N733,N750)</f>
        <v>5138951</v>
      </c>
      <c r="O717" s="253">
        <f>(N717/L717)*100</f>
        <v>137.74519763501652</v>
      </c>
    </row>
    <row r="718" spans="1:15" ht="12.75" customHeight="1" thickTop="1">
      <c r="A718" s="34"/>
      <c r="B718" s="55"/>
      <c r="C718" s="73"/>
      <c r="D718" s="14"/>
      <c r="E718" s="49"/>
      <c r="F718" s="14"/>
      <c r="G718" s="14"/>
      <c r="H718" s="14"/>
      <c r="I718" s="16"/>
      <c r="J718" s="238"/>
      <c r="K718" s="227"/>
      <c r="L718" s="16"/>
      <c r="M718" s="212"/>
      <c r="N718" s="14"/>
      <c r="O718" s="227"/>
    </row>
    <row r="719" spans="1:15" ht="15.75">
      <c r="A719" s="66">
        <v>92109</v>
      </c>
      <c r="B719" s="175" t="s">
        <v>110</v>
      </c>
      <c r="C719" s="46">
        <f>SUM(C721:C723)</f>
        <v>818000</v>
      </c>
      <c r="D719" s="9">
        <f>SUM(D721:D723)</f>
        <v>662998</v>
      </c>
      <c r="E719" s="47">
        <f>(D719/C719)*100</f>
        <v>81.05110024449877</v>
      </c>
      <c r="F719" s="9">
        <f>SUM(F721:F723)</f>
        <v>818000</v>
      </c>
      <c r="G719" s="9">
        <f>SUM(G721:G723)</f>
        <v>2226256</v>
      </c>
      <c r="H719" s="9" t="e">
        <f>(#REF!/F719)*100</f>
        <v>#REF!</v>
      </c>
      <c r="I719" s="9">
        <f>SUM(I721:I725)</f>
        <v>1056000</v>
      </c>
      <c r="J719" s="283">
        <f>SUM(J721:J725)</f>
        <v>855994</v>
      </c>
      <c r="K719" s="224">
        <f t="shared" si="14"/>
        <v>81.06003787878788</v>
      </c>
      <c r="L719" s="9">
        <f>SUM(L721:L726)</f>
        <v>1056000</v>
      </c>
      <c r="M719" s="283">
        <f>SUM(M721:M726)</f>
        <v>2418401</v>
      </c>
      <c r="N719" s="283">
        <f>SUM(N721:N726)</f>
        <v>1187598</v>
      </c>
      <c r="O719" s="224">
        <f>(N719/L719)*100</f>
        <v>112.46193181818182</v>
      </c>
    </row>
    <row r="720" spans="1:15" ht="12.75" customHeight="1">
      <c r="A720" s="34"/>
      <c r="B720" s="55"/>
      <c r="C720" s="59"/>
      <c r="D720" s="13"/>
      <c r="E720" s="60"/>
      <c r="F720" s="13"/>
      <c r="G720" s="13"/>
      <c r="H720" s="13"/>
      <c r="I720" s="13"/>
      <c r="J720" s="279"/>
      <c r="K720" s="8"/>
      <c r="L720" s="13"/>
      <c r="M720" s="237"/>
      <c r="N720" s="13"/>
      <c r="O720" s="8"/>
    </row>
    <row r="721" spans="1:15" ht="21" customHeight="1">
      <c r="A721" s="34"/>
      <c r="B721" s="124" t="s">
        <v>28</v>
      </c>
      <c r="C721" s="51">
        <v>720000</v>
      </c>
      <c r="D721" s="11">
        <v>564998</v>
      </c>
      <c r="E721" s="52">
        <f>(D721/C721)*100</f>
        <v>78.47194444444445</v>
      </c>
      <c r="F721" s="11">
        <v>720000</v>
      </c>
      <c r="G721" s="11">
        <v>1950256</v>
      </c>
      <c r="H721" s="11" t="e">
        <f>(#REF!/F721)*100</f>
        <v>#REF!</v>
      </c>
      <c r="I721" s="11">
        <v>800000</v>
      </c>
      <c r="J721" s="280">
        <v>722422</v>
      </c>
      <c r="K721" s="255">
        <f t="shared" si="14"/>
        <v>90.30275</v>
      </c>
      <c r="L721" s="11">
        <v>800000</v>
      </c>
      <c r="M721" s="280">
        <v>1714221</v>
      </c>
      <c r="N721" s="11">
        <v>900000</v>
      </c>
      <c r="O721" s="255">
        <f>(N721/L721)*100</f>
        <v>112.5</v>
      </c>
    </row>
    <row r="722" spans="1:15" ht="32.25" customHeight="1">
      <c r="A722" s="34"/>
      <c r="B722" s="173" t="s">
        <v>491</v>
      </c>
      <c r="C722" s="54">
        <v>98000</v>
      </c>
      <c r="D722" s="17">
        <v>98000</v>
      </c>
      <c r="E722" s="110">
        <f>(D722/C722)*100</f>
        <v>100</v>
      </c>
      <c r="F722" s="17">
        <v>98000</v>
      </c>
      <c r="G722" s="17">
        <v>126000</v>
      </c>
      <c r="H722" s="11" t="e">
        <f>(#REF!/F722)*100</f>
        <v>#REF!</v>
      </c>
      <c r="I722" s="17">
        <v>106000</v>
      </c>
      <c r="J722" s="278">
        <v>106000</v>
      </c>
      <c r="K722" s="256">
        <f t="shared" si="14"/>
        <v>100</v>
      </c>
      <c r="L722" s="17">
        <v>106000</v>
      </c>
      <c r="M722" s="278">
        <v>180000</v>
      </c>
      <c r="N722" s="17">
        <v>180000</v>
      </c>
      <c r="O722" s="256">
        <f>(N722/L722)*100</f>
        <v>169.81132075471697</v>
      </c>
    </row>
    <row r="723" spans="1:15" ht="38.25" customHeight="1">
      <c r="A723" s="34"/>
      <c r="B723" s="173" t="s">
        <v>227</v>
      </c>
      <c r="C723" s="54">
        <v>0</v>
      </c>
      <c r="D723" s="17">
        <v>0</v>
      </c>
      <c r="E723" s="110">
        <v>0</v>
      </c>
      <c r="F723" s="17">
        <v>0</v>
      </c>
      <c r="G723" s="17">
        <v>150000</v>
      </c>
      <c r="H723" s="11">
        <v>0</v>
      </c>
      <c r="I723" s="17">
        <v>150000</v>
      </c>
      <c r="J723" s="278">
        <v>27572</v>
      </c>
      <c r="K723" s="256">
        <f t="shared" si="14"/>
        <v>18.381333333333334</v>
      </c>
      <c r="L723" s="17">
        <v>150000</v>
      </c>
      <c r="M723" s="278">
        <v>0</v>
      </c>
      <c r="N723" s="17">
        <v>0</v>
      </c>
      <c r="O723" s="256">
        <f>(N723/L723)*100</f>
        <v>0</v>
      </c>
    </row>
    <row r="724" spans="1:15" ht="24" customHeight="1">
      <c r="A724" s="34"/>
      <c r="B724" s="173" t="s">
        <v>507</v>
      </c>
      <c r="C724" s="54"/>
      <c r="D724" s="17"/>
      <c r="E724" s="110"/>
      <c r="F724" s="17"/>
      <c r="G724" s="17"/>
      <c r="H724" s="17"/>
      <c r="I724" s="17"/>
      <c r="J724" s="261"/>
      <c r="K724" s="256"/>
      <c r="L724" s="17"/>
      <c r="M724" s="278">
        <v>516582</v>
      </c>
      <c r="N724" s="17">
        <v>100000</v>
      </c>
      <c r="O724" s="256">
        <v>0</v>
      </c>
    </row>
    <row r="725" spans="1:15" ht="23.25" customHeight="1">
      <c r="A725" s="34"/>
      <c r="B725" s="173" t="s">
        <v>488</v>
      </c>
      <c r="C725" s="54"/>
      <c r="D725" s="17"/>
      <c r="E725" s="110"/>
      <c r="F725" s="17"/>
      <c r="G725" s="17"/>
      <c r="H725" s="17"/>
      <c r="I725" s="17"/>
      <c r="J725" s="261"/>
      <c r="K725" s="256"/>
      <c r="L725" s="17"/>
      <c r="M725" s="278">
        <v>6000</v>
      </c>
      <c r="N725" s="17">
        <v>6000</v>
      </c>
      <c r="O725" s="256">
        <v>0</v>
      </c>
    </row>
    <row r="726" spans="1:15" ht="24" customHeight="1">
      <c r="A726" s="34"/>
      <c r="B726" s="173" t="s">
        <v>405</v>
      </c>
      <c r="C726" s="54"/>
      <c r="D726" s="17"/>
      <c r="E726" s="110"/>
      <c r="F726" s="17"/>
      <c r="G726" s="17"/>
      <c r="H726" s="17"/>
      <c r="I726" s="17"/>
      <c r="J726" s="261"/>
      <c r="K726" s="256"/>
      <c r="L726" s="17"/>
      <c r="M726" s="278">
        <v>1598</v>
      </c>
      <c r="N726" s="17">
        <v>1598</v>
      </c>
      <c r="O726" s="256">
        <v>0</v>
      </c>
    </row>
    <row r="727" spans="1:15" ht="12.75" customHeight="1">
      <c r="A727" s="34"/>
      <c r="B727" s="55"/>
      <c r="C727" s="73"/>
      <c r="D727" s="14"/>
      <c r="E727" s="43"/>
      <c r="F727" s="14"/>
      <c r="G727" s="14"/>
      <c r="H727" s="14"/>
      <c r="I727" s="16"/>
      <c r="J727" s="238"/>
      <c r="K727" s="227"/>
      <c r="L727" s="16"/>
      <c r="M727" s="238"/>
      <c r="N727" s="16"/>
      <c r="O727" s="227"/>
    </row>
    <row r="728" spans="1:15" ht="15.75">
      <c r="A728" s="66">
        <v>92116</v>
      </c>
      <c r="B728" s="176" t="s">
        <v>111</v>
      </c>
      <c r="C728" s="46">
        <f>SUM(C730)</f>
        <v>890000</v>
      </c>
      <c r="D728" s="9">
        <f>SUM(D730)</f>
        <v>674994</v>
      </c>
      <c r="E728" s="47">
        <f>(D728/C728)*100</f>
        <v>75.84202247191011</v>
      </c>
      <c r="F728" s="9">
        <f>SUM(F730)</f>
        <v>890000</v>
      </c>
      <c r="G728" s="9">
        <f>SUM(G730)</f>
        <v>1409550</v>
      </c>
      <c r="H728" s="9" t="e">
        <f>(#REF!/F728)*100</f>
        <v>#REF!</v>
      </c>
      <c r="I728" s="9">
        <f>SUM(I730)</f>
        <v>900000</v>
      </c>
      <c r="J728" s="283">
        <f>SUM(J730)</f>
        <v>669000</v>
      </c>
      <c r="K728" s="252">
        <f t="shared" si="14"/>
        <v>74.33333333333333</v>
      </c>
      <c r="L728" s="9">
        <f>SUM(L730)</f>
        <v>900000</v>
      </c>
      <c r="M728" s="283">
        <f>SUM(M730:M731)</f>
        <v>1427695</v>
      </c>
      <c r="N728" s="9">
        <f>SUM(N730:N731,)</f>
        <v>950866</v>
      </c>
      <c r="O728" s="252">
        <f>(N728/L728)*100</f>
        <v>105.65177777777777</v>
      </c>
    </row>
    <row r="729" spans="1:15" ht="12.75" customHeight="1">
      <c r="A729" s="34"/>
      <c r="B729" s="55"/>
      <c r="C729" s="59"/>
      <c r="D729" s="13"/>
      <c r="E729" s="60"/>
      <c r="F729" s="13"/>
      <c r="G729" s="13"/>
      <c r="H729" s="13"/>
      <c r="I729" s="13"/>
      <c r="J729" s="279"/>
      <c r="K729" s="227"/>
      <c r="L729" s="18"/>
      <c r="M729" s="279"/>
      <c r="N729" s="18"/>
      <c r="O729" s="227"/>
    </row>
    <row r="730" spans="1:15" ht="15">
      <c r="A730" s="34"/>
      <c r="B730" s="165" t="s">
        <v>27</v>
      </c>
      <c r="C730" s="51">
        <v>890000</v>
      </c>
      <c r="D730" s="11">
        <v>674994</v>
      </c>
      <c r="E730" s="52">
        <f>(D730/C730)*100</f>
        <v>75.84202247191011</v>
      </c>
      <c r="F730" s="11">
        <v>890000</v>
      </c>
      <c r="G730" s="11">
        <v>1409550</v>
      </c>
      <c r="H730" s="11" t="e">
        <f>(#REF!/F730)*100</f>
        <v>#REF!</v>
      </c>
      <c r="I730" s="11">
        <v>900000</v>
      </c>
      <c r="J730" s="280">
        <v>669000</v>
      </c>
      <c r="K730" s="225">
        <f t="shared" si="14"/>
        <v>74.33333333333333</v>
      </c>
      <c r="L730" s="11">
        <v>900000</v>
      </c>
      <c r="M730" s="280">
        <v>1426829</v>
      </c>
      <c r="N730" s="11">
        <v>950000</v>
      </c>
      <c r="O730" s="225">
        <f>(N730/L730)*100</f>
        <v>105.55555555555556</v>
      </c>
    </row>
    <row r="731" spans="1:15" ht="24" customHeight="1">
      <c r="A731" s="34"/>
      <c r="B731" s="173" t="s">
        <v>406</v>
      </c>
      <c r="C731" s="54"/>
      <c r="D731" s="17"/>
      <c r="E731" s="110"/>
      <c r="F731" s="17"/>
      <c r="G731" s="17"/>
      <c r="H731" s="17"/>
      <c r="I731" s="17"/>
      <c r="J731" s="261"/>
      <c r="K731" s="256"/>
      <c r="L731" s="17"/>
      <c r="M731" s="278">
        <v>866</v>
      </c>
      <c r="N731" s="17">
        <v>866</v>
      </c>
      <c r="O731" s="256">
        <v>0</v>
      </c>
    </row>
    <row r="732" spans="1:15" ht="12.75" customHeight="1">
      <c r="A732" s="34"/>
      <c r="B732" s="109"/>
      <c r="C732" s="59"/>
      <c r="D732" s="13"/>
      <c r="E732" s="60"/>
      <c r="F732" s="13"/>
      <c r="G732" s="13"/>
      <c r="H732" s="13"/>
      <c r="I732" s="18"/>
      <c r="J732" s="237"/>
      <c r="K732" s="227"/>
      <c r="L732" s="18"/>
      <c r="M732" s="237"/>
      <c r="N732" s="18"/>
      <c r="O732" s="227"/>
    </row>
    <row r="733" spans="1:15" ht="15.75">
      <c r="A733" s="66">
        <v>92120</v>
      </c>
      <c r="B733" s="177" t="s">
        <v>326</v>
      </c>
      <c r="C733" s="46">
        <f>SUM(C735:C743)</f>
        <v>736400</v>
      </c>
      <c r="D733" s="9">
        <f>SUM(D735:D743)</f>
        <v>671</v>
      </c>
      <c r="E733" s="47">
        <f>(D733/C733)*100</f>
        <v>0.09111895708853884</v>
      </c>
      <c r="F733" s="9">
        <f>SUM(F735:F743)</f>
        <v>608000</v>
      </c>
      <c r="G733" s="9">
        <f>SUM(G735:G743)</f>
        <v>2799000</v>
      </c>
      <c r="H733" s="9" t="e">
        <f>(#REF!/F733)*100</f>
        <v>#REF!</v>
      </c>
      <c r="I733" s="9">
        <f>SUM(I735:I743)</f>
        <v>1675966</v>
      </c>
      <c r="J733" s="283">
        <f>SUM(J735:J743)</f>
        <v>821392.61</v>
      </c>
      <c r="K733" s="252">
        <f t="shared" si="14"/>
        <v>49.01009984689427</v>
      </c>
      <c r="L733" s="9">
        <f>SUM(L735:L743)</f>
        <v>1604766</v>
      </c>
      <c r="M733" s="283">
        <f>SUM(M735:M743)</f>
        <v>3145487</v>
      </c>
      <c r="N733" s="9">
        <f>SUM(N735:N743)</f>
        <v>2785487</v>
      </c>
      <c r="O733" s="252">
        <f>(N733/L733)*100</f>
        <v>173.57589829295986</v>
      </c>
    </row>
    <row r="734" spans="1:15" ht="12.75" customHeight="1">
      <c r="A734" s="34"/>
      <c r="B734" s="178"/>
      <c r="C734" s="73"/>
      <c r="D734" s="14"/>
      <c r="E734" s="43"/>
      <c r="F734" s="14"/>
      <c r="G734" s="14"/>
      <c r="H734" s="14"/>
      <c r="I734" s="16"/>
      <c r="J734" s="238"/>
      <c r="K734" s="227"/>
      <c r="L734" s="16"/>
      <c r="M734" s="212"/>
      <c r="N734" s="16"/>
      <c r="O734" s="227"/>
    </row>
    <row r="735" spans="1:15" ht="47.25" customHeight="1">
      <c r="A735" s="34"/>
      <c r="B735" s="175" t="s">
        <v>268</v>
      </c>
      <c r="C735" s="51">
        <v>592400</v>
      </c>
      <c r="D735" s="11">
        <v>0</v>
      </c>
      <c r="E735" s="52">
        <f>(D735/C735)*100</f>
        <v>0</v>
      </c>
      <c r="F735" s="11">
        <v>557500</v>
      </c>
      <c r="G735" s="11">
        <v>2400000</v>
      </c>
      <c r="H735" s="11" t="e">
        <f>(#REF!/F735)*100</f>
        <v>#REF!</v>
      </c>
      <c r="I735" s="11">
        <v>1349998</v>
      </c>
      <c r="J735" s="280">
        <v>619425.1</v>
      </c>
      <c r="K735" s="225">
        <f t="shared" si="14"/>
        <v>45.883408716161064</v>
      </c>
      <c r="L735" s="11">
        <v>1349998</v>
      </c>
      <c r="M735" s="280">
        <v>2389487</v>
      </c>
      <c r="N735" s="11">
        <v>2389487</v>
      </c>
      <c r="O735" s="225">
        <f aca="true" t="shared" si="20" ref="O735:O743">(N735/L735)*100</f>
        <v>176.99929925822113</v>
      </c>
    </row>
    <row r="736" spans="1:15" ht="34.5" customHeight="1">
      <c r="A736" s="34"/>
      <c r="B736" s="175" t="s">
        <v>269</v>
      </c>
      <c r="C736" s="51">
        <v>4000</v>
      </c>
      <c r="D736" s="11">
        <v>0</v>
      </c>
      <c r="E736" s="52">
        <f>(D736/C736)*100</f>
        <v>0</v>
      </c>
      <c r="F736" s="11">
        <v>4000</v>
      </c>
      <c r="G736" s="11">
        <v>4000</v>
      </c>
      <c r="H736" s="11" t="e">
        <f>(#REF!/F736)*100</f>
        <v>#REF!</v>
      </c>
      <c r="I736" s="11">
        <v>4000</v>
      </c>
      <c r="J736" s="280">
        <v>0</v>
      </c>
      <c r="K736" s="225">
        <f t="shared" si="14"/>
        <v>0</v>
      </c>
      <c r="L736" s="11">
        <v>4000</v>
      </c>
      <c r="M736" s="280">
        <v>4000</v>
      </c>
      <c r="N736" s="11">
        <v>4000</v>
      </c>
      <c r="O736" s="225">
        <f t="shared" si="20"/>
        <v>100</v>
      </c>
    </row>
    <row r="737" spans="1:15" ht="38.25" customHeight="1">
      <c r="A737" s="34"/>
      <c r="B737" s="179" t="s">
        <v>270</v>
      </c>
      <c r="C737" s="51">
        <v>0</v>
      </c>
      <c r="D737" s="11">
        <v>0</v>
      </c>
      <c r="E737" s="52">
        <v>0</v>
      </c>
      <c r="F737" s="11">
        <v>0</v>
      </c>
      <c r="G737" s="11">
        <v>15000</v>
      </c>
      <c r="H737" s="11">
        <v>0</v>
      </c>
      <c r="I737" s="11">
        <v>0</v>
      </c>
      <c r="J737" s="280">
        <v>0</v>
      </c>
      <c r="K737" s="255">
        <v>0</v>
      </c>
      <c r="L737" s="11">
        <v>0</v>
      </c>
      <c r="M737" s="280">
        <v>20000</v>
      </c>
      <c r="N737" s="11">
        <v>10000</v>
      </c>
      <c r="O737" s="255">
        <v>0</v>
      </c>
    </row>
    <row r="738" spans="1:15" ht="36.75" customHeight="1">
      <c r="A738" s="34"/>
      <c r="B738" s="179" t="s">
        <v>271</v>
      </c>
      <c r="C738" s="51">
        <v>0</v>
      </c>
      <c r="D738" s="11">
        <v>0</v>
      </c>
      <c r="E738" s="52">
        <v>0</v>
      </c>
      <c r="F738" s="11">
        <v>0</v>
      </c>
      <c r="G738" s="11">
        <v>60000</v>
      </c>
      <c r="H738" s="11">
        <v>0</v>
      </c>
      <c r="I738" s="11">
        <v>60013</v>
      </c>
      <c r="J738" s="280">
        <v>60013</v>
      </c>
      <c r="K738" s="225">
        <f t="shared" si="14"/>
        <v>100</v>
      </c>
      <c r="L738" s="11">
        <v>60013</v>
      </c>
      <c r="M738" s="280">
        <v>0</v>
      </c>
      <c r="N738" s="11">
        <v>0</v>
      </c>
      <c r="O738" s="225">
        <f t="shared" si="20"/>
        <v>0</v>
      </c>
    </row>
    <row r="739" spans="1:15" ht="36.75" customHeight="1">
      <c r="A739" s="34"/>
      <c r="B739" s="277" t="s">
        <v>374</v>
      </c>
      <c r="C739" s="51"/>
      <c r="D739" s="11"/>
      <c r="E739" s="52"/>
      <c r="F739" s="11"/>
      <c r="G739" s="11"/>
      <c r="H739" s="11"/>
      <c r="I739" s="11"/>
      <c r="J739" s="260"/>
      <c r="K739" s="225"/>
      <c r="L739" s="11"/>
      <c r="M739" s="280">
        <v>4000</v>
      </c>
      <c r="N739" s="11">
        <v>4000</v>
      </c>
      <c r="O739" s="225">
        <v>0</v>
      </c>
    </row>
    <row r="740" spans="1:15" ht="36" customHeight="1">
      <c r="A740" s="34"/>
      <c r="B740" s="179" t="s">
        <v>272</v>
      </c>
      <c r="C740" s="51">
        <v>0</v>
      </c>
      <c r="D740" s="11">
        <v>0</v>
      </c>
      <c r="E740" s="52">
        <v>0</v>
      </c>
      <c r="F740" s="11">
        <v>0</v>
      </c>
      <c r="G740" s="11">
        <v>30000</v>
      </c>
      <c r="H740" s="11">
        <v>0</v>
      </c>
      <c r="I740" s="11">
        <v>3830</v>
      </c>
      <c r="J740" s="280">
        <v>3830</v>
      </c>
      <c r="K740" s="225">
        <f t="shared" si="14"/>
        <v>100</v>
      </c>
      <c r="L740" s="11">
        <v>3830</v>
      </c>
      <c r="M740" s="280">
        <v>200000</v>
      </c>
      <c r="N740" s="11">
        <v>200000</v>
      </c>
      <c r="O740" s="225">
        <f t="shared" si="20"/>
        <v>5221.9321148825065</v>
      </c>
    </row>
    <row r="741" spans="1:15" ht="48" customHeight="1">
      <c r="A741" s="34"/>
      <c r="B741" s="277" t="s">
        <v>331</v>
      </c>
      <c r="C741" s="51">
        <v>0</v>
      </c>
      <c r="D741" s="11">
        <v>0</v>
      </c>
      <c r="E741" s="52">
        <v>0</v>
      </c>
      <c r="F741" s="11">
        <v>0</v>
      </c>
      <c r="G741" s="11">
        <v>30000</v>
      </c>
      <c r="H741" s="11">
        <v>0</v>
      </c>
      <c r="I741" s="11">
        <v>48800</v>
      </c>
      <c r="J741" s="280">
        <v>0</v>
      </c>
      <c r="K741" s="225">
        <f>(J741/I741)*100</f>
        <v>0</v>
      </c>
      <c r="L741" s="11">
        <v>48800</v>
      </c>
      <c r="M741" s="280">
        <v>0</v>
      </c>
      <c r="N741" s="11">
        <v>0</v>
      </c>
      <c r="O741" s="225">
        <f>(N741/L741)*100</f>
        <v>0</v>
      </c>
    </row>
    <row r="742" spans="1:15" ht="39.75" customHeight="1">
      <c r="A742" s="34"/>
      <c r="B742" s="89" t="s">
        <v>375</v>
      </c>
      <c r="C742" s="54">
        <v>0</v>
      </c>
      <c r="D742" s="17">
        <v>0</v>
      </c>
      <c r="E742" s="110">
        <v>0</v>
      </c>
      <c r="F742" s="17">
        <v>0</v>
      </c>
      <c r="G742" s="17">
        <v>0</v>
      </c>
      <c r="H742" s="202">
        <v>0</v>
      </c>
      <c r="I742" s="17">
        <v>120000</v>
      </c>
      <c r="J742" s="278">
        <v>48800</v>
      </c>
      <c r="K742" s="255">
        <f t="shared" si="14"/>
        <v>40.666666666666664</v>
      </c>
      <c r="L742" s="17">
        <v>48800</v>
      </c>
      <c r="M742" s="278">
        <v>178000</v>
      </c>
      <c r="N742" s="17">
        <v>178000</v>
      </c>
      <c r="O742" s="255">
        <f t="shared" si="20"/>
        <v>364.75409836065575</v>
      </c>
    </row>
    <row r="743" spans="1:15" ht="33.75" customHeight="1">
      <c r="A743" s="53"/>
      <c r="B743" s="179" t="s">
        <v>273</v>
      </c>
      <c r="C743" s="51">
        <v>140000</v>
      </c>
      <c r="D743" s="11">
        <v>671</v>
      </c>
      <c r="E743" s="52">
        <f>(D743/C743)*100</f>
        <v>0.4792857142857143</v>
      </c>
      <c r="F743" s="11">
        <v>46500</v>
      </c>
      <c r="G743" s="11">
        <v>260000</v>
      </c>
      <c r="H743" s="11" t="e">
        <f>(#REF!/F743)*100</f>
        <v>#REF!</v>
      </c>
      <c r="I743" s="11">
        <v>89325</v>
      </c>
      <c r="J743" s="280">
        <v>89324.51</v>
      </c>
      <c r="K743" s="242">
        <f t="shared" si="14"/>
        <v>99.99945144136579</v>
      </c>
      <c r="L743" s="11">
        <v>89325</v>
      </c>
      <c r="M743" s="280">
        <v>350000</v>
      </c>
      <c r="N743" s="11">
        <v>0</v>
      </c>
      <c r="O743" s="242">
        <f t="shared" si="20"/>
        <v>0</v>
      </c>
    </row>
    <row r="744" spans="1:15" ht="16.5" thickBot="1">
      <c r="A744" s="150"/>
      <c r="B744" s="205"/>
      <c r="C744" s="152"/>
      <c r="D744" s="20"/>
      <c r="E744" s="153"/>
      <c r="F744" s="20"/>
      <c r="G744" s="20"/>
      <c r="H744" s="204"/>
      <c r="I744" s="219"/>
      <c r="J744" s="219"/>
      <c r="K744" s="241"/>
      <c r="L744" s="219"/>
      <c r="M744" s="219"/>
      <c r="N744" s="219"/>
      <c r="O744" s="241"/>
    </row>
    <row r="745" spans="1:15" ht="15.75">
      <c r="A745" s="2"/>
      <c r="B745" s="27"/>
      <c r="C745" s="28"/>
      <c r="D745" s="28"/>
      <c r="E745" s="82"/>
      <c r="F745" s="28"/>
      <c r="G745" s="2"/>
      <c r="H745" s="14"/>
      <c r="I745" s="207"/>
      <c r="J745" s="233"/>
      <c r="K745" s="2"/>
      <c r="L745" s="207"/>
      <c r="M745" s="233"/>
      <c r="N745" s="207"/>
      <c r="O745" s="2"/>
    </row>
    <row r="746" spans="1:15" ht="15.75">
      <c r="A746" s="29" t="s">
        <v>48</v>
      </c>
      <c r="B746" s="30" t="s">
        <v>0</v>
      </c>
      <c r="C746" s="3" t="s">
        <v>43</v>
      </c>
      <c r="D746" s="3" t="s">
        <v>13</v>
      </c>
      <c r="E746" s="3" t="s">
        <v>47</v>
      </c>
      <c r="F746" s="3" t="s">
        <v>201</v>
      </c>
      <c r="G746" s="3" t="s">
        <v>203</v>
      </c>
      <c r="H746" s="14"/>
      <c r="I746" s="3" t="s">
        <v>43</v>
      </c>
      <c r="J746" s="234" t="s">
        <v>13</v>
      </c>
      <c r="K746" s="3" t="s">
        <v>47</v>
      </c>
      <c r="L746" s="3" t="s">
        <v>321</v>
      </c>
      <c r="M746" s="234" t="s">
        <v>323</v>
      </c>
      <c r="N746" s="3" t="s">
        <v>325</v>
      </c>
      <c r="O746" s="3" t="s">
        <v>47</v>
      </c>
    </row>
    <row r="747" spans="1:15" ht="15.75">
      <c r="A747" s="29" t="s">
        <v>50</v>
      </c>
      <c r="B747" s="31"/>
      <c r="C747" s="3" t="s">
        <v>195</v>
      </c>
      <c r="D747" s="3" t="s">
        <v>195</v>
      </c>
      <c r="E747" s="3" t="s">
        <v>14</v>
      </c>
      <c r="F747" s="3" t="s">
        <v>202</v>
      </c>
      <c r="G747" s="3" t="s">
        <v>204</v>
      </c>
      <c r="H747" s="14"/>
      <c r="I747" s="3" t="s">
        <v>320</v>
      </c>
      <c r="J747" s="234" t="s">
        <v>320</v>
      </c>
      <c r="K747" s="206" t="s">
        <v>14</v>
      </c>
      <c r="L747" s="3" t="s">
        <v>202</v>
      </c>
      <c r="M747" s="234" t="s">
        <v>204</v>
      </c>
      <c r="N747" s="3" t="s">
        <v>324</v>
      </c>
      <c r="O747" s="206" t="s">
        <v>14</v>
      </c>
    </row>
    <row r="748" spans="1:15" ht="16.5" thickBot="1">
      <c r="A748" s="32"/>
      <c r="B748" s="33"/>
      <c r="C748" s="4"/>
      <c r="D748" s="4"/>
      <c r="E748" s="4"/>
      <c r="F748" s="4">
        <v>2007</v>
      </c>
      <c r="G748" s="4">
        <v>2008</v>
      </c>
      <c r="H748" s="14"/>
      <c r="I748" s="4"/>
      <c r="J748" s="235"/>
      <c r="K748" s="4"/>
      <c r="L748" s="4" t="s">
        <v>322</v>
      </c>
      <c r="M748" s="235" t="s">
        <v>324</v>
      </c>
      <c r="N748" s="4"/>
      <c r="O748" s="4"/>
    </row>
    <row r="749" spans="1:15" ht="12.75" customHeight="1">
      <c r="A749" s="34"/>
      <c r="B749" s="109"/>
      <c r="C749" s="73"/>
      <c r="D749" s="14"/>
      <c r="E749" s="43"/>
      <c r="F749" s="14"/>
      <c r="G749" s="14"/>
      <c r="H749" s="14"/>
      <c r="I749" s="16"/>
      <c r="J749" s="238"/>
      <c r="K749" s="227"/>
      <c r="L749" s="14"/>
      <c r="M749" s="238"/>
      <c r="N749" s="14"/>
      <c r="O749" s="227"/>
    </row>
    <row r="750" spans="1:15" ht="15.75">
      <c r="A750" s="66">
        <v>92195</v>
      </c>
      <c r="B750" s="180" t="s">
        <v>52</v>
      </c>
      <c r="C750" s="46">
        <f>SUM(C752,C754:C757)</f>
        <v>176000</v>
      </c>
      <c r="D750" s="9">
        <f>SUM(D752,D754:D757)</f>
        <v>109769.93000000001</v>
      </c>
      <c r="E750" s="47">
        <f>(D750/C750)*100</f>
        <v>62.36927840909091</v>
      </c>
      <c r="F750" s="9">
        <f>SUM(F752,F754:F757)</f>
        <v>133100</v>
      </c>
      <c r="G750" s="9">
        <f>SUM(G752,G754:G757)</f>
        <v>331100</v>
      </c>
      <c r="H750" s="9" t="e">
        <f>(#REF!/F750)*100</f>
        <v>#REF!</v>
      </c>
      <c r="I750" s="9">
        <f>SUM(I752,I754:I757)</f>
        <v>211100</v>
      </c>
      <c r="J750" s="283">
        <f>SUM(J752,J754:J757)</f>
        <v>116878.68000000001</v>
      </c>
      <c r="K750" s="252">
        <f>(J750/I750)*100</f>
        <v>55.36649928943629</v>
      </c>
      <c r="L750" s="9">
        <f>SUM(L752,L754:L757)</f>
        <v>170000</v>
      </c>
      <c r="M750" s="283">
        <f>SUM(M752,M754:M757)</f>
        <v>322150</v>
      </c>
      <c r="N750" s="9">
        <f>SUM(N752,N754:N757)</f>
        <v>215000</v>
      </c>
      <c r="O750" s="252">
        <f>(N750/L750)*100</f>
        <v>126.47058823529412</v>
      </c>
    </row>
    <row r="751" spans="1:15" ht="12.75" customHeight="1">
      <c r="A751" s="34"/>
      <c r="B751" s="55"/>
      <c r="C751" s="59"/>
      <c r="D751" s="13"/>
      <c r="E751" s="60"/>
      <c r="F751" s="13"/>
      <c r="G751" s="13"/>
      <c r="H751" s="13"/>
      <c r="I751" s="18"/>
      <c r="J751" s="279"/>
      <c r="K751" s="227"/>
      <c r="L751" s="13"/>
      <c r="M751" s="279"/>
      <c r="N751" s="13"/>
      <c r="O751" s="227"/>
    </row>
    <row r="752" spans="1:15" ht="15">
      <c r="A752" s="34"/>
      <c r="B752" s="55" t="s">
        <v>19</v>
      </c>
      <c r="C752" s="73">
        <v>76000</v>
      </c>
      <c r="D752" s="14">
        <v>28486.77</v>
      </c>
      <c r="E752" s="81">
        <f>(D752/C752)*100</f>
        <v>37.48259210526316</v>
      </c>
      <c r="F752" s="14">
        <v>33100</v>
      </c>
      <c r="G752" s="14">
        <v>51100</v>
      </c>
      <c r="H752" s="14" t="e">
        <f>(#REF!/F752)*100</f>
        <v>#REF!</v>
      </c>
      <c r="I752" s="14">
        <v>51100</v>
      </c>
      <c r="J752" s="212">
        <v>8429.32</v>
      </c>
      <c r="K752" s="227">
        <f>(J752/I752)*100</f>
        <v>16.49573385518591</v>
      </c>
      <c r="L752" s="14">
        <v>20000</v>
      </c>
      <c r="M752" s="212">
        <v>47150</v>
      </c>
      <c r="N752" s="14">
        <v>20000</v>
      </c>
      <c r="O752" s="227">
        <f aca="true" t="shared" si="21" ref="O752:O757">(N752/L752)*100</f>
        <v>100</v>
      </c>
    </row>
    <row r="753" spans="1:15" ht="21.75" customHeight="1">
      <c r="A753" s="34"/>
      <c r="B753" s="165" t="s">
        <v>171</v>
      </c>
      <c r="C753" s="51">
        <v>3820</v>
      </c>
      <c r="D753" s="11">
        <v>924.24</v>
      </c>
      <c r="E753" s="52">
        <f>(D753/C753)*100</f>
        <v>24.19476439790576</v>
      </c>
      <c r="F753" s="11">
        <v>3500</v>
      </c>
      <c r="G753" s="11">
        <v>1600</v>
      </c>
      <c r="H753" s="11" t="e">
        <f>(#REF!/F753)*100</f>
        <v>#REF!</v>
      </c>
      <c r="I753" s="11">
        <v>1600</v>
      </c>
      <c r="J753" s="280">
        <v>505</v>
      </c>
      <c r="K753" s="225">
        <f>(J753/I753)*100</f>
        <v>31.5625</v>
      </c>
      <c r="L753" s="11">
        <v>1000</v>
      </c>
      <c r="M753" s="280">
        <v>5650</v>
      </c>
      <c r="N753" s="11">
        <v>5650</v>
      </c>
      <c r="O753" s="225">
        <f t="shared" si="21"/>
        <v>565</v>
      </c>
    </row>
    <row r="754" spans="1:15" ht="45.75" customHeight="1">
      <c r="A754" s="34"/>
      <c r="B754" s="173" t="s">
        <v>208</v>
      </c>
      <c r="C754" s="54">
        <v>0</v>
      </c>
      <c r="D754" s="17">
        <v>0</v>
      </c>
      <c r="E754" s="110">
        <v>0</v>
      </c>
      <c r="F754" s="17">
        <v>0</v>
      </c>
      <c r="G754" s="17">
        <v>120000</v>
      </c>
      <c r="H754" s="11">
        <v>0</v>
      </c>
      <c r="I754" s="17">
        <v>100000</v>
      </c>
      <c r="J754" s="278">
        <v>87000</v>
      </c>
      <c r="K754" s="225">
        <f>(J754/I754)*100</f>
        <v>87</v>
      </c>
      <c r="L754" s="17">
        <v>100000</v>
      </c>
      <c r="M754" s="278">
        <v>150000</v>
      </c>
      <c r="N754" s="17">
        <v>120000</v>
      </c>
      <c r="O754" s="225">
        <f t="shared" si="21"/>
        <v>120</v>
      </c>
    </row>
    <row r="755" spans="1:15" ht="24" customHeight="1">
      <c r="A755" s="34"/>
      <c r="B755" s="173" t="s">
        <v>387</v>
      </c>
      <c r="C755" s="54">
        <v>0</v>
      </c>
      <c r="D755" s="17">
        <v>0</v>
      </c>
      <c r="E755" s="110">
        <v>0</v>
      </c>
      <c r="F755" s="17">
        <v>0</v>
      </c>
      <c r="G755" s="17">
        <v>60000</v>
      </c>
      <c r="H755" s="17">
        <v>0</v>
      </c>
      <c r="I755" s="17"/>
      <c r="J755" s="278"/>
      <c r="K755" s="242"/>
      <c r="L755" s="17"/>
      <c r="M755" s="278">
        <v>100000</v>
      </c>
      <c r="N755" s="17">
        <v>50000</v>
      </c>
      <c r="O755" s="242">
        <v>0</v>
      </c>
    </row>
    <row r="756" spans="1:15" ht="30">
      <c r="A756" s="34"/>
      <c r="B756" s="109" t="s">
        <v>215</v>
      </c>
      <c r="C756" s="73">
        <v>0</v>
      </c>
      <c r="D756" s="11">
        <v>0</v>
      </c>
      <c r="E756" s="52">
        <v>0</v>
      </c>
      <c r="F756" s="14">
        <v>0</v>
      </c>
      <c r="G756" s="14">
        <v>60000</v>
      </c>
      <c r="H756" s="11">
        <v>0</v>
      </c>
      <c r="I756" s="14">
        <v>20000</v>
      </c>
      <c r="J756" s="212">
        <v>27.7</v>
      </c>
      <c r="K756" s="225">
        <f>(J756/I756)*100</f>
        <v>0.13849999999999998</v>
      </c>
      <c r="L756" s="14">
        <v>20000</v>
      </c>
      <c r="M756" s="212">
        <v>0</v>
      </c>
      <c r="N756" s="14">
        <v>0</v>
      </c>
      <c r="O756" s="225">
        <f t="shared" si="21"/>
        <v>0</v>
      </c>
    </row>
    <row r="757" spans="1:15" ht="31.5" customHeight="1">
      <c r="A757" s="53"/>
      <c r="B757" s="187" t="s">
        <v>20</v>
      </c>
      <c r="C757" s="54">
        <v>100000</v>
      </c>
      <c r="D757" s="11">
        <v>81283.16</v>
      </c>
      <c r="E757" s="52">
        <f>(D757/C757)*100</f>
        <v>81.28316</v>
      </c>
      <c r="F757" s="17">
        <v>100000</v>
      </c>
      <c r="G757" s="17">
        <v>40000</v>
      </c>
      <c r="H757" s="13" t="e">
        <f>(#REF!/F757)*100</f>
        <v>#REF!</v>
      </c>
      <c r="I757" s="17">
        <v>40000</v>
      </c>
      <c r="J757" s="278">
        <v>21421.66</v>
      </c>
      <c r="K757" s="227">
        <f>(J757/I757)*100</f>
        <v>53.55415</v>
      </c>
      <c r="L757" s="17">
        <v>30000</v>
      </c>
      <c r="M757" s="278">
        <v>25000</v>
      </c>
      <c r="N757" s="17">
        <v>25000</v>
      </c>
      <c r="O757" s="227">
        <f t="shared" si="21"/>
        <v>83.33333333333334</v>
      </c>
    </row>
    <row r="758" spans="1:15" ht="12.75" customHeight="1">
      <c r="A758" s="165"/>
      <c r="B758" s="109"/>
      <c r="C758" s="181"/>
      <c r="D758" s="22"/>
      <c r="E758" s="182"/>
      <c r="F758" s="22"/>
      <c r="G758" s="22"/>
      <c r="H758" s="22"/>
      <c r="I758" s="220"/>
      <c r="J758" s="220"/>
      <c r="K758" s="240"/>
      <c r="L758" s="220"/>
      <c r="M758" s="220"/>
      <c r="N758" s="220"/>
      <c r="O758" s="240"/>
    </row>
    <row r="759" spans="1:15" ht="12.75" customHeight="1">
      <c r="A759" s="34"/>
      <c r="B759" s="174"/>
      <c r="C759" s="59"/>
      <c r="D759" s="13"/>
      <c r="E759" s="60"/>
      <c r="F759" s="13"/>
      <c r="G759" s="13"/>
      <c r="H759" s="13"/>
      <c r="I759" s="18"/>
      <c r="J759" s="237"/>
      <c r="K759" s="227"/>
      <c r="L759" s="18"/>
      <c r="M759" s="237"/>
      <c r="N759" s="18"/>
      <c r="O759" s="227"/>
    </row>
    <row r="760" spans="1:15" ht="16.5" thickBot="1">
      <c r="A760" s="61">
        <v>926</v>
      </c>
      <c r="B760" s="183" t="s">
        <v>112</v>
      </c>
      <c r="C760" s="63">
        <f>SUM(C762,C775,C789)</f>
        <v>3273728</v>
      </c>
      <c r="D760" s="64">
        <f>SUM(D762,D775,D789)</f>
        <v>2155240.9</v>
      </c>
      <c r="E760" s="39">
        <f>(D760/C760)*100</f>
        <v>65.83445234301689</v>
      </c>
      <c r="F760" s="64">
        <f>SUM(F762,F775,F789)</f>
        <v>2938328</v>
      </c>
      <c r="G760" s="64">
        <f>SUM(G762,G775,G789)</f>
        <v>3792754</v>
      </c>
      <c r="H760" s="7" t="e">
        <f>(#REF!/F760)*100</f>
        <v>#REF!</v>
      </c>
      <c r="I760" s="64">
        <f>SUM(I762,I775,I789)</f>
        <v>4335148</v>
      </c>
      <c r="J760" s="286">
        <f>SUM(J762,J775,J789)</f>
        <v>2689430.0999999996</v>
      </c>
      <c r="K760" s="257">
        <f>(J760/I760)*100</f>
        <v>62.03779202001869</v>
      </c>
      <c r="L760" s="64">
        <f>SUM(L762,L775,L789)</f>
        <v>4299245</v>
      </c>
      <c r="M760" s="286">
        <f>SUM(M762,M775,M789)</f>
        <v>20313621</v>
      </c>
      <c r="N760" s="64">
        <f>SUM(N762,N775,N789)</f>
        <v>20078621</v>
      </c>
      <c r="O760" s="257">
        <f>(N760/L760)*100</f>
        <v>467.0266756139741</v>
      </c>
    </row>
    <row r="761" spans="1:15" ht="12.75" customHeight="1" thickTop="1">
      <c r="A761" s="34"/>
      <c r="B761" s="55"/>
      <c r="C761" s="73"/>
      <c r="D761" s="14"/>
      <c r="E761" s="49"/>
      <c r="F761" s="14"/>
      <c r="G761" s="14"/>
      <c r="H761" s="14"/>
      <c r="I761" s="16"/>
      <c r="J761" s="238"/>
      <c r="K761" s="254"/>
      <c r="L761" s="16"/>
      <c r="M761" s="238"/>
      <c r="N761" s="16"/>
      <c r="O761" s="254"/>
    </row>
    <row r="762" spans="1:36" ht="15.75">
      <c r="A762" s="66">
        <v>92601</v>
      </c>
      <c r="B762" s="176" t="s">
        <v>113</v>
      </c>
      <c r="C762" s="46">
        <f>SUM(C764)</f>
        <v>565421</v>
      </c>
      <c r="D762" s="9">
        <f>SUM(D764)</f>
        <v>316123.58999999997</v>
      </c>
      <c r="E762" s="47">
        <f>(D762/C762)*100</f>
        <v>55.90941793813813</v>
      </c>
      <c r="F762" s="9">
        <f>SUM(F764)</f>
        <v>557421</v>
      </c>
      <c r="G762" s="9">
        <f>SUM(G764)</f>
        <v>772185</v>
      </c>
      <c r="H762" s="9" t="e">
        <f>(#REF!/F762)*100</f>
        <v>#REF!</v>
      </c>
      <c r="I762" s="9">
        <f>SUM(I764,I773)</f>
        <v>1190397</v>
      </c>
      <c r="J762" s="283">
        <f>SUM(J764,J773)</f>
        <v>459388.98</v>
      </c>
      <c r="K762" s="224">
        <f>(J762/I762)*100</f>
        <v>38.591241409378554</v>
      </c>
      <c r="L762" s="9">
        <f>SUM(L764,L773)</f>
        <v>1190397</v>
      </c>
      <c r="M762" s="283">
        <f>SUM(M764,M773)</f>
        <v>17053314</v>
      </c>
      <c r="N762" s="283">
        <f>SUM(N764,N773)</f>
        <v>16803314</v>
      </c>
      <c r="O762" s="224">
        <f>(N762/L762)*100</f>
        <v>1411.5722737876524</v>
      </c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  <c r="AB762" s="184"/>
      <c r="AC762" s="184"/>
      <c r="AD762" s="184"/>
      <c r="AE762" s="184"/>
      <c r="AF762" s="184"/>
      <c r="AG762" s="184"/>
      <c r="AH762" s="184"/>
      <c r="AI762" s="184"/>
      <c r="AJ762" s="184"/>
    </row>
    <row r="763" spans="1:15" ht="15.75">
      <c r="A763" s="58"/>
      <c r="B763" s="185"/>
      <c r="C763" s="59"/>
      <c r="D763" s="13"/>
      <c r="E763" s="97"/>
      <c r="F763" s="13"/>
      <c r="G763" s="13"/>
      <c r="H763" s="13"/>
      <c r="I763" s="13"/>
      <c r="J763" s="279"/>
      <c r="K763" s="8"/>
      <c r="L763" s="13"/>
      <c r="M763" s="279"/>
      <c r="N763" s="13"/>
      <c r="O763" s="8"/>
    </row>
    <row r="764" spans="1:15" ht="18" customHeight="1">
      <c r="A764" s="34"/>
      <c r="B764" s="144" t="s">
        <v>178</v>
      </c>
      <c r="C764" s="73">
        <f>SUM(C767:C771)</f>
        <v>565421</v>
      </c>
      <c r="D764" s="14">
        <f>SUM(D767:D771)</f>
        <v>316123.58999999997</v>
      </c>
      <c r="E764" s="81">
        <f>(D764/C764)*100</f>
        <v>55.90941793813813</v>
      </c>
      <c r="F764" s="14">
        <f>SUM(F767:F771)</f>
        <v>557421</v>
      </c>
      <c r="G764" s="14">
        <f>SUM(G767:G771)</f>
        <v>772185</v>
      </c>
      <c r="H764" s="14" t="e">
        <f>(#REF!/F764)*100</f>
        <v>#REF!</v>
      </c>
      <c r="I764" s="14">
        <f>SUM(I767:I772)</f>
        <v>1190397</v>
      </c>
      <c r="J764" s="212">
        <f>SUM(J767:J772)</f>
        <v>459388.98</v>
      </c>
      <c r="K764" s="8">
        <f>(J764/I764)*100</f>
        <v>38.591241409378554</v>
      </c>
      <c r="L764" s="14">
        <f>SUM(L767:L772)</f>
        <v>1190397</v>
      </c>
      <c r="M764" s="212">
        <f>SUM(M767:M772)</f>
        <v>17052726</v>
      </c>
      <c r="N764" s="14">
        <f>SUM(N767:N772)</f>
        <v>16802726</v>
      </c>
      <c r="O764" s="8">
        <f>(N764/L764)*100</f>
        <v>1411.5228785018778</v>
      </c>
    </row>
    <row r="765" spans="1:15" ht="21" customHeight="1">
      <c r="A765" s="34"/>
      <c r="B765" s="144" t="s">
        <v>231</v>
      </c>
      <c r="C765" s="73"/>
      <c r="D765" s="14"/>
      <c r="E765" s="81"/>
      <c r="F765" s="14"/>
      <c r="G765" s="14"/>
      <c r="H765" s="14"/>
      <c r="I765" s="16"/>
      <c r="J765" s="212"/>
      <c r="K765" s="8"/>
      <c r="L765" s="14"/>
      <c r="M765" s="212"/>
      <c r="N765" s="14"/>
      <c r="O765" s="8"/>
    </row>
    <row r="766" spans="1:15" ht="15">
      <c r="A766" s="34"/>
      <c r="B766" s="171" t="s">
        <v>5</v>
      </c>
      <c r="C766" s="73"/>
      <c r="D766" s="14"/>
      <c r="E766" s="81"/>
      <c r="F766" s="14"/>
      <c r="G766" s="14"/>
      <c r="H766" s="14"/>
      <c r="I766" s="16"/>
      <c r="J766" s="212"/>
      <c r="K766" s="8"/>
      <c r="L766" s="14"/>
      <c r="M766" s="212"/>
      <c r="N766" s="14"/>
      <c r="O766" s="8"/>
    </row>
    <row r="767" spans="1:15" ht="19.5" customHeight="1">
      <c r="A767" s="72"/>
      <c r="B767" s="171" t="s">
        <v>143</v>
      </c>
      <c r="C767" s="73">
        <v>184651</v>
      </c>
      <c r="D767" s="14">
        <v>131113.91</v>
      </c>
      <c r="E767" s="81">
        <f>(D767/C767)*100</f>
        <v>71.00633627762645</v>
      </c>
      <c r="F767" s="14">
        <v>184651</v>
      </c>
      <c r="G767" s="14">
        <v>187793</v>
      </c>
      <c r="H767" s="14" t="e">
        <f>(#REF!/F767)*100</f>
        <v>#REF!</v>
      </c>
      <c r="I767" s="14">
        <v>206005</v>
      </c>
      <c r="J767" s="212">
        <v>138621.67</v>
      </c>
      <c r="K767" s="8">
        <f>(J767/I767)*100</f>
        <v>67.29043955243806</v>
      </c>
      <c r="L767" s="14">
        <v>206005</v>
      </c>
      <c r="M767" s="212">
        <v>228261</v>
      </c>
      <c r="N767" s="14">
        <v>228261</v>
      </c>
      <c r="O767" s="8">
        <f>(N767/L767)*100</f>
        <v>110.80362127132837</v>
      </c>
    </row>
    <row r="768" spans="1:15" ht="18" customHeight="1">
      <c r="A768" s="34"/>
      <c r="B768" s="145" t="s">
        <v>29</v>
      </c>
      <c r="C768" s="51">
        <v>380770</v>
      </c>
      <c r="D768" s="11">
        <v>185009.68</v>
      </c>
      <c r="E768" s="52">
        <f>(D768/C768)*100</f>
        <v>48.588302649893635</v>
      </c>
      <c r="F768" s="11">
        <v>372770</v>
      </c>
      <c r="G768" s="11">
        <v>409392</v>
      </c>
      <c r="H768" s="11" t="e">
        <f>(#REF!/F768)*100</f>
        <v>#REF!</v>
      </c>
      <c r="I768" s="11">
        <v>409392</v>
      </c>
      <c r="J768" s="280">
        <v>281605.31</v>
      </c>
      <c r="K768" s="255">
        <f>(J768/I768)*100</f>
        <v>68.78622689256262</v>
      </c>
      <c r="L768" s="11">
        <v>409392</v>
      </c>
      <c r="M768" s="280">
        <v>324465</v>
      </c>
      <c r="N768" s="11">
        <v>324465</v>
      </c>
      <c r="O768" s="255">
        <f>(N768/L768)*100</f>
        <v>79.25533474029781</v>
      </c>
    </row>
    <row r="769" spans="1:15" ht="38.25" customHeight="1">
      <c r="A769" s="34"/>
      <c r="B769" s="145" t="s">
        <v>226</v>
      </c>
      <c r="C769" s="51">
        <v>0</v>
      </c>
      <c r="D769" s="11">
        <v>0</v>
      </c>
      <c r="E769" s="52">
        <v>0</v>
      </c>
      <c r="F769" s="11">
        <v>0</v>
      </c>
      <c r="G769" s="11">
        <v>75000</v>
      </c>
      <c r="H769" s="11">
        <v>0</v>
      </c>
      <c r="I769" s="11">
        <v>75000</v>
      </c>
      <c r="J769" s="280">
        <v>39162</v>
      </c>
      <c r="K769" s="256">
        <f>(J769/I769)*100</f>
        <v>52.215999999999994</v>
      </c>
      <c r="L769" s="11">
        <v>75000</v>
      </c>
      <c r="M769" s="280">
        <v>0</v>
      </c>
      <c r="N769" s="11">
        <v>0</v>
      </c>
      <c r="O769" s="256">
        <f>(N769/L769)*100</f>
        <v>0</v>
      </c>
    </row>
    <row r="770" spans="1:15" ht="28.5" customHeight="1">
      <c r="A770" s="34"/>
      <c r="B770" s="186" t="s">
        <v>369</v>
      </c>
      <c r="C770" s="54"/>
      <c r="D770" s="17"/>
      <c r="E770" s="110"/>
      <c r="F770" s="17"/>
      <c r="G770" s="17"/>
      <c r="H770" s="17"/>
      <c r="I770" s="17"/>
      <c r="J770" s="261"/>
      <c r="K770" s="256"/>
      <c r="L770" s="17"/>
      <c r="M770" s="278">
        <v>80000</v>
      </c>
      <c r="N770" s="17">
        <v>50000</v>
      </c>
      <c r="O770" s="256">
        <v>0</v>
      </c>
    </row>
    <row r="771" spans="1:15" ht="36" customHeight="1">
      <c r="A771" s="34"/>
      <c r="B771" s="186" t="s">
        <v>328</v>
      </c>
      <c r="C771" s="54">
        <v>0</v>
      </c>
      <c r="D771" s="17">
        <v>0</v>
      </c>
      <c r="E771" s="110">
        <v>0</v>
      </c>
      <c r="F771" s="17">
        <v>0</v>
      </c>
      <c r="G771" s="17">
        <v>100000</v>
      </c>
      <c r="H771" s="11">
        <v>0</v>
      </c>
      <c r="I771" s="17">
        <v>100000</v>
      </c>
      <c r="J771" s="278">
        <v>0</v>
      </c>
      <c r="K771" s="255">
        <f>(J771/I771)*100</f>
        <v>0</v>
      </c>
      <c r="L771" s="17">
        <v>100000</v>
      </c>
      <c r="M771" s="278">
        <v>15900000</v>
      </c>
      <c r="N771" s="17">
        <v>15900000</v>
      </c>
      <c r="O771" s="255">
        <f>(N771/L771)*100</f>
        <v>15900</v>
      </c>
    </row>
    <row r="772" spans="1:15" ht="33" customHeight="1">
      <c r="A772" s="34"/>
      <c r="B772" s="186" t="s">
        <v>503</v>
      </c>
      <c r="C772" s="54"/>
      <c r="D772" s="17"/>
      <c r="E772" s="110"/>
      <c r="F772" s="17"/>
      <c r="G772" s="17"/>
      <c r="H772" s="17"/>
      <c r="I772" s="17">
        <v>400000</v>
      </c>
      <c r="J772" s="278">
        <v>0</v>
      </c>
      <c r="K772" s="256">
        <f>(J772/I772)*100</f>
        <v>0</v>
      </c>
      <c r="L772" s="17">
        <v>400000</v>
      </c>
      <c r="M772" s="278">
        <v>520000</v>
      </c>
      <c r="N772" s="17">
        <v>300000</v>
      </c>
      <c r="O772" s="256">
        <f>(N772/L772)*100</f>
        <v>75</v>
      </c>
    </row>
    <row r="773" spans="1:15" ht="24" customHeight="1">
      <c r="A773" s="34"/>
      <c r="B773" s="109" t="s">
        <v>403</v>
      </c>
      <c r="C773" s="73"/>
      <c r="D773" s="14"/>
      <c r="E773" s="81"/>
      <c r="F773" s="14"/>
      <c r="G773" s="14"/>
      <c r="H773" s="14"/>
      <c r="I773" s="14"/>
      <c r="J773" s="212"/>
      <c r="K773" s="225"/>
      <c r="L773" s="14"/>
      <c r="M773" s="212">
        <v>588</v>
      </c>
      <c r="N773" s="14">
        <v>588</v>
      </c>
      <c r="O773" s="225">
        <v>0</v>
      </c>
    </row>
    <row r="774" spans="1:15" ht="12.75" customHeight="1">
      <c r="A774" s="34"/>
      <c r="B774" s="131"/>
      <c r="C774" s="59"/>
      <c r="D774" s="13"/>
      <c r="E774" s="60"/>
      <c r="F774" s="13"/>
      <c r="G774" s="13"/>
      <c r="H774" s="13"/>
      <c r="I774" s="18"/>
      <c r="J774" s="237"/>
      <c r="K774" s="227"/>
      <c r="L774" s="18"/>
      <c r="M774" s="279"/>
      <c r="N774" s="13"/>
      <c r="O774" s="227"/>
    </row>
    <row r="775" spans="1:26" ht="15.75">
      <c r="A775" s="66">
        <v>92605</v>
      </c>
      <c r="B775" s="175" t="s">
        <v>114</v>
      </c>
      <c r="C775" s="46">
        <f>SUM(C777:C780,C784)</f>
        <v>518000</v>
      </c>
      <c r="D775" s="9">
        <f>SUM(D777:D780,D784)</f>
        <v>288239.75</v>
      </c>
      <c r="E775" s="47">
        <f>(D775/C775)*100</f>
        <v>55.644739382239386</v>
      </c>
      <c r="F775" s="9">
        <f>SUM(F777:F780,F784)</f>
        <v>201000</v>
      </c>
      <c r="G775" s="9">
        <f>SUM(G777:G780,G784)</f>
        <v>630600</v>
      </c>
      <c r="H775" s="9" t="e">
        <f>(#REF!/F775)*100</f>
        <v>#REF!</v>
      </c>
      <c r="I775" s="9">
        <f>SUM(I777:I782:I784)</f>
        <v>650600</v>
      </c>
      <c r="J775" s="283">
        <f>SUM(J777:J782,J784)</f>
        <v>493806.56</v>
      </c>
      <c r="K775" s="252">
        <f>(J775/I775)*100</f>
        <v>75.90017829695665</v>
      </c>
      <c r="L775" s="9">
        <f>SUM(L777:L782:L784)</f>
        <v>634697</v>
      </c>
      <c r="M775" s="283">
        <f>SUM(M777:M783,M784)</f>
        <v>700387</v>
      </c>
      <c r="N775" s="283">
        <f>SUM(N777:N783,N784)</f>
        <v>715387</v>
      </c>
      <c r="O775" s="252">
        <f>(N775/L775)*100</f>
        <v>112.71315289027677</v>
      </c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</row>
    <row r="776" spans="1:26" ht="12.75" customHeight="1">
      <c r="A776" s="34"/>
      <c r="B776" s="178"/>
      <c r="C776" s="48"/>
      <c r="D776" s="10"/>
      <c r="E776" s="49"/>
      <c r="F776" s="10"/>
      <c r="G776" s="10"/>
      <c r="H776" s="10"/>
      <c r="I776" s="215"/>
      <c r="J776" s="259"/>
      <c r="K776" s="227"/>
      <c r="L776" s="215"/>
      <c r="M776" s="259"/>
      <c r="N776" s="215"/>
      <c r="O776" s="227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</row>
    <row r="777" spans="1:15" ht="41.25" customHeight="1">
      <c r="A777" s="34"/>
      <c r="B777" s="166" t="s">
        <v>234</v>
      </c>
      <c r="C777" s="51">
        <v>237000</v>
      </c>
      <c r="D777" s="11">
        <v>127000</v>
      </c>
      <c r="E777" s="52">
        <f>(D777/C777)*100</f>
        <v>53.58649789029536</v>
      </c>
      <c r="F777" s="11">
        <v>0</v>
      </c>
      <c r="G777" s="11">
        <f>280000+20000</f>
        <v>300000</v>
      </c>
      <c r="H777" s="11">
        <v>0</v>
      </c>
      <c r="I777" s="11">
        <f>195000+20000+85000</f>
        <v>300000</v>
      </c>
      <c r="J777" s="280">
        <v>292000</v>
      </c>
      <c r="K777" s="225">
        <f aca="true" t="shared" si="22" ref="K777:K784">(J777/I777)*100</f>
        <v>97.33333333333334</v>
      </c>
      <c r="L777" s="11">
        <v>300000</v>
      </c>
      <c r="M777" s="280">
        <v>330000</v>
      </c>
      <c r="N777" s="11">
        <v>350000</v>
      </c>
      <c r="O777" s="225">
        <f aca="true" t="shared" si="23" ref="O777:O784">(N777/L777)*100</f>
        <v>116.66666666666667</v>
      </c>
    </row>
    <row r="778" spans="1:15" ht="20.25" customHeight="1">
      <c r="A778" s="34"/>
      <c r="B778" s="187" t="s">
        <v>41</v>
      </c>
      <c r="C778" s="54">
        <v>15000</v>
      </c>
      <c r="D778" s="17">
        <v>7725.53</v>
      </c>
      <c r="E778" s="52">
        <f>(D778/C778)*100</f>
        <v>51.50353333333333</v>
      </c>
      <c r="F778" s="17">
        <v>0</v>
      </c>
      <c r="G778" s="17">
        <v>20000</v>
      </c>
      <c r="H778" s="11">
        <v>0</v>
      </c>
      <c r="I778" s="17">
        <v>20000</v>
      </c>
      <c r="J778" s="278">
        <v>9146.75</v>
      </c>
      <c r="K778" s="225">
        <f t="shared" si="22"/>
        <v>45.73375</v>
      </c>
      <c r="L778" s="17">
        <v>20000</v>
      </c>
      <c r="M778" s="278">
        <v>25000</v>
      </c>
      <c r="N778" s="17">
        <v>20000</v>
      </c>
      <c r="O778" s="225">
        <f t="shared" si="23"/>
        <v>100</v>
      </c>
    </row>
    <row r="779" spans="1:15" ht="23.25" customHeight="1">
      <c r="A779" s="34"/>
      <c r="B779" s="187" t="s">
        <v>160</v>
      </c>
      <c r="C779" s="54">
        <v>15000</v>
      </c>
      <c r="D779" s="17">
        <v>14987.81</v>
      </c>
      <c r="E779" s="52">
        <f>(D779/C779)*100</f>
        <v>99.91873333333334</v>
      </c>
      <c r="F779" s="17">
        <v>0</v>
      </c>
      <c r="G779" s="17">
        <v>15000</v>
      </c>
      <c r="H779" s="11">
        <v>0</v>
      </c>
      <c r="I779" s="17">
        <v>15000</v>
      </c>
      <c r="J779" s="278">
        <v>14600</v>
      </c>
      <c r="K779" s="225">
        <f t="shared" si="22"/>
        <v>97.33333333333334</v>
      </c>
      <c r="L779" s="17">
        <v>14600</v>
      </c>
      <c r="M779" s="278">
        <v>20000</v>
      </c>
      <c r="N779" s="17">
        <v>20000</v>
      </c>
      <c r="O779" s="225">
        <f t="shared" si="23"/>
        <v>136.986301369863</v>
      </c>
    </row>
    <row r="780" spans="1:15" ht="21" customHeight="1">
      <c r="A780" s="34"/>
      <c r="B780" s="187" t="s">
        <v>147</v>
      </c>
      <c r="C780" s="54">
        <v>50000</v>
      </c>
      <c r="D780" s="17">
        <v>34470</v>
      </c>
      <c r="E780" s="52">
        <f>(D780/C780)*100</f>
        <v>68.94</v>
      </c>
      <c r="F780" s="17">
        <v>0</v>
      </c>
      <c r="G780" s="17">
        <v>100000</v>
      </c>
      <c r="H780" s="11">
        <v>0</v>
      </c>
      <c r="I780" s="17">
        <v>91000</v>
      </c>
      <c r="J780" s="278">
        <v>54495</v>
      </c>
      <c r="K780" s="225">
        <f t="shared" si="22"/>
        <v>59.88461538461538</v>
      </c>
      <c r="L780" s="17">
        <v>75497</v>
      </c>
      <c r="M780" s="278">
        <v>100000</v>
      </c>
      <c r="N780" s="17">
        <v>100000</v>
      </c>
      <c r="O780" s="225">
        <f t="shared" si="23"/>
        <v>132.45559426202365</v>
      </c>
    </row>
    <row r="781" spans="1:15" ht="24" customHeight="1">
      <c r="A781" s="34"/>
      <c r="B781" s="173" t="s">
        <v>402</v>
      </c>
      <c r="C781" s="54"/>
      <c r="D781" s="17"/>
      <c r="E781" s="110"/>
      <c r="F781" s="17"/>
      <c r="G781" s="17"/>
      <c r="H781" s="17"/>
      <c r="I781" s="17"/>
      <c r="J781" s="278"/>
      <c r="K781" s="242"/>
      <c r="L781" s="17"/>
      <c r="M781" s="278">
        <v>2000</v>
      </c>
      <c r="N781" s="17">
        <v>2000</v>
      </c>
      <c r="O781" s="242">
        <v>0</v>
      </c>
    </row>
    <row r="782" spans="1:15" ht="23.25" customHeight="1">
      <c r="A782" s="34"/>
      <c r="B782" s="173" t="s">
        <v>277</v>
      </c>
      <c r="C782" s="54"/>
      <c r="D782" s="17"/>
      <c r="E782" s="110"/>
      <c r="F782" s="17"/>
      <c r="G782" s="17"/>
      <c r="H782" s="17"/>
      <c r="I782" s="17">
        <v>3000</v>
      </c>
      <c r="J782" s="278">
        <v>2837.27</v>
      </c>
      <c r="K782" s="242">
        <f t="shared" si="22"/>
        <v>94.57566666666666</v>
      </c>
      <c r="L782" s="17">
        <v>3000</v>
      </c>
      <c r="M782" s="278">
        <v>0</v>
      </c>
      <c r="N782" s="17">
        <v>0</v>
      </c>
      <c r="O782" s="242">
        <f t="shared" si="23"/>
        <v>0</v>
      </c>
    </row>
    <row r="783" spans="1:15" ht="36.75" customHeight="1">
      <c r="A783" s="34"/>
      <c r="B783" s="173" t="s">
        <v>404</v>
      </c>
      <c r="C783" s="54"/>
      <c r="D783" s="17"/>
      <c r="E783" s="110"/>
      <c r="F783" s="17"/>
      <c r="G783" s="17"/>
      <c r="H783" s="17"/>
      <c r="I783" s="17"/>
      <c r="J783" s="278"/>
      <c r="K783" s="242"/>
      <c r="L783" s="17"/>
      <c r="M783" s="278">
        <v>987</v>
      </c>
      <c r="N783" s="17">
        <v>987</v>
      </c>
      <c r="O783" s="242">
        <v>0</v>
      </c>
    </row>
    <row r="784" spans="1:15" ht="38.25" customHeight="1">
      <c r="A784" s="34"/>
      <c r="B784" s="144" t="s">
        <v>148</v>
      </c>
      <c r="C784" s="73">
        <f>SUM(C786:C787)</f>
        <v>201000</v>
      </c>
      <c r="D784" s="14">
        <f>SUM(D786:D787)</f>
        <v>104056.41</v>
      </c>
      <c r="E784" s="81">
        <f>(D784/C784)*100</f>
        <v>51.76935820895523</v>
      </c>
      <c r="F784" s="14">
        <f>SUM(F786:F787)</f>
        <v>201000</v>
      </c>
      <c r="G784" s="14">
        <f>SUM(G786:G787)</f>
        <v>195600</v>
      </c>
      <c r="H784" s="14" t="e">
        <f>(#REF!/F784)*100</f>
        <v>#REF!</v>
      </c>
      <c r="I784" s="14">
        <f>SUM(I786:I787)</f>
        <v>221600</v>
      </c>
      <c r="J784" s="14">
        <f>SUM(J786:J787)</f>
        <v>120727.54</v>
      </c>
      <c r="K784" s="8">
        <f t="shared" si="22"/>
        <v>54.479936823104694</v>
      </c>
      <c r="L784" s="14">
        <f>SUM(L786:L787)</f>
        <v>221600</v>
      </c>
      <c r="M784" s="14">
        <f>SUM(M786:M787)</f>
        <v>222400</v>
      </c>
      <c r="N784" s="14">
        <f>SUM(N786:N787)</f>
        <v>222400</v>
      </c>
      <c r="O784" s="8">
        <f t="shared" si="23"/>
        <v>100.36101083032491</v>
      </c>
    </row>
    <row r="785" spans="1:15" ht="20.25" customHeight="1">
      <c r="A785" s="34"/>
      <c r="B785" s="109" t="s">
        <v>5</v>
      </c>
      <c r="C785" s="73"/>
      <c r="D785" s="14"/>
      <c r="E785" s="81"/>
      <c r="F785" s="14"/>
      <c r="G785" s="14"/>
      <c r="H785" s="14"/>
      <c r="I785" s="14"/>
      <c r="J785" s="212"/>
      <c r="K785" s="8"/>
      <c r="L785" s="14"/>
      <c r="M785" s="212"/>
      <c r="N785" s="14"/>
      <c r="O785" s="8"/>
    </row>
    <row r="786" spans="1:15" ht="21" customHeight="1">
      <c r="A786" s="34"/>
      <c r="B786" s="109" t="s">
        <v>143</v>
      </c>
      <c r="C786" s="73">
        <v>165000</v>
      </c>
      <c r="D786" s="14">
        <v>78962.6</v>
      </c>
      <c r="E786" s="81">
        <f>(D786/C786)*100</f>
        <v>47.85612121212122</v>
      </c>
      <c r="F786" s="14">
        <v>165000</v>
      </c>
      <c r="G786" s="14">
        <v>162000</v>
      </c>
      <c r="H786" s="14" t="e">
        <f>(#REF!/F786)*100</f>
        <v>#REF!</v>
      </c>
      <c r="I786" s="14">
        <v>188000</v>
      </c>
      <c r="J786" s="212">
        <v>97543.7</v>
      </c>
      <c r="K786" s="8">
        <f>(J786/I786)*100</f>
        <v>51.884946808510634</v>
      </c>
      <c r="L786" s="14">
        <v>188000</v>
      </c>
      <c r="M786" s="212">
        <v>185000</v>
      </c>
      <c r="N786" s="14">
        <v>185000</v>
      </c>
      <c r="O786" s="8">
        <f>(N786/L786)*100</f>
        <v>98.40425531914893</v>
      </c>
    </row>
    <row r="787" spans="1:15" ht="23.25" customHeight="1">
      <c r="A787" s="34"/>
      <c r="B787" s="71" t="s">
        <v>29</v>
      </c>
      <c r="C787" s="51">
        <v>36000</v>
      </c>
      <c r="D787" s="11">
        <v>25093.81</v>
      </c>
      <c r="E787" s="148">
        <f>(D787/C787)*100</f>
        <v>69.70502777777779</v>
      </c>
      <c r="F787" s="11">
        <v>36000</v>
      </c>
      <c r="G787" s="11">
        <v>33600</v>
      </c>
      <c r="H787" s="11" t="e">
        <f>(#REF!/F787)*100</f>
        <v>#REF!</v>
      </c>
      <c r="I787" s="11">
        <v>33600</v>
      </c>
      <c r="J787" s="280">
        <v>23183.84</v>
      </c>
      <c r="K787" s="255">
        <f>(J787/I787)*100</f>
        <v>68.99952380952381</v>
      </c>
      <c r="L787" s="11">
        <v>33600</v>
      </c>
      <c r="M787" s="280">
        <v>37400</v>
      </c>
      <c r="N787" s="11">
        <v>37400</v>
      </c>
      <c r="O787" s="255">
        <f>(N787/L787)*100</f>
        <v>111.30952380952381</v>
      </c>
    </row>
    <row r="788" spans="1:15" ht="12.75" customHeight="1">
      <c r="A788" s="34"/>
      <c r="B788" s="174"/>
      <c r="C788" s="59"/>
      <c r="D788" s="13"/>
      <c r="E788" s="60"/>
      <c r="F788" s="13"/>
      <c r="G788" s="13"/>
      <c r="H788" s="13"/>
      <c r="I788" s="18"/>
      <c r="J788" s="237"/>
      <c r="K788" s="227"/>
      <c r="L788" s="18"/>
      <c r="M788" s="237"/>
      <c r="N788" s="18"/>
      <c r="O788" s="227"/>
    </row>
    <row r="789" spans="1:52" ht="15.75">
      <c r="A789" s="66">
        <v>92695</v>
      </c>
      <c r="B789" s="176" t="s">
        <v>52</v>
      </c>
      <c r="C789" s="46">
        <f>SUM(C791)</f>
        <v>2190307</v>
      </c>
      <c r="D789" s="9">
        <f>SUM(D791)</f>
        <v>1550877.56</v>
      </c>
      <c r="E789" s="47">
        <f>(D789/C789)*100</f>
        <v>70.80640111180762</v>
      </c>
      <c r="F789" s="9">
        <f>SUM(F791)</f>
        <v>2179907</v>
      </c>
      <c r="G789" s="9">
        <f>SUM(G791)</f>
        <v>2389969</v>
      </c>
      <c r="H789" s="9" t="e">
        <f>(#REF!/F789)*100</f>
        <v>#REF!</v>
      </c>
      <c r="I789" s="9">
        <f>SUM(I791)</f>
        <v>2494151</v>
      </c>
      <c r="J789" s="283">
        <f>SUM(J791)</f>
        <v>1736234.5599999998</v>
      </c>
      <c r="K789" s="252">
        <f>(J789/I789)*100</f>
        <v>69.61224721358089</v>
      </c>
      <c r="L789" s="9">
        <f>SUM(L791)</f>
        <v>2474151</v>
      </c>
      <c r="M789" s="283">
        <f>SUM(M791)</f>
        <v>2559920</v>
      </c>
      <c r="N789" s="9">
        <f>SUM(N791)</f>
        <v>2559920</v>
      </c>
      <c r="O789" s="252">
        <f>(N789/L789)*100</f>
        <v>103.46660329139168</v>
      </c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  <c r="AC789" s="184"/>
      <c r="AD789" s="184"/>
      <c r="AE789" s="184"/>
      <c r="AF789" s="184"/>
      <c r="AG789" s="184"/>
      <c r="AH789" s="184"/>
      <c r="AI789" s="184"/>
      <c r="AJ789" s="184"/>
      <c r="AK789" s="184"/>
      <c r="AL789" s="184"/>
      <c r="AM789" s="184"/>
      <c r="AN789" s="184"/>
      <c r="AO789" s="184"/>
      <c r="AP789" s="184"/>
      <c r="AQ789" s="184"/>
      <c r="AR789" s="184"/>
      <c r="AS789" s="184"/>
      <c r="AT789" s="184"/>
      <c r="AU789" s="184"/>
      <c r="AV789" s="184"/>
      <c r="AW789" s="184"/>
      <c r="AX789" s="184"/>
      <c r="AY789" s="184"/>
      <c r="AZ789" s="184"/>
    </row>
    <row r="790" spans="1:52" ht="15.75">
      <c r="A790" s="34"/>
      <c r="B790" s="188"/>
      <c r="C790" s="48"/>
      <c r="D790" s="10"/>
      <c r="E790" s="49"/>
      <c r="F790" s="10"/>
      <c r="G790" s="10"/>
      <c r="H790" s="10"/>
      <c r="I790" s="215"/>
      <c r="J790" s="284"/>
      <c r="K790" s="227"/>
      <c r="L790" s="10"/>
      <c r="M790" s="284"/>
      <c r="N790" s="10"/>
      <c r="O790" s="227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  <c r="AC790" s="184"/>
      <c r="AD790" s="184"/>
      <c r="AE790" s="184"/>
      <c r="AF790" s="184"/>
      <c r="AG790" s="184"/>
      <c r="AH790" s="184"/>
      <c r="AI790" s="184"/>
      <c r="AJ790" s="184"/>
      <c r="AK790" s="184"/>
      <c r="AL790" s="184"/>
      <c r="AM790" s="184"/>
      <c r="AN790" s="184"/>
      <c r="AO790" s="184"/>
      <c r="AP790" s="184"/>
      <c r="AQ790" s="184"/>
      <c r="AR790" s="184"/>
      <c r="AS790" s="184"/>
      <c r="AT790" s="184"/>
      <c r="AU790" s="184"/>
      <c r="AV790" s="184"/>
      <c r="AW790" s="184"/>
      <c r="AX790" s="184"/>
      <c r="AY790" s="184"/>
      <c r="AZ790" s="184"/>
    </row>
    <row r="791" spans="1:15" ht="15.75">
      <c r="A791" s="34"/>
      <c r="B791" s="144" t="s">
        <v>179</v>
      </c>
      <c r="C791" s="73">
        <f>SUM(C794:C817)</f>
        <v>2190307</v>
      </c>
      <c r="D791" s="14">
        <f>SUM(D794:D817)</f>
        <v>1550877.56</v>
      </c>
      <c r="E791" s="81">
        <f>(D791/C791)*100</f>
        <v>70.80640111180762</v>
      </c>
      <c r="F791" s="14">
        <f>SUM(F794:F817)</f>
        <v>2179907</v>
      </c>
      <c r="G791" s="14">
        <f>SUM(G794:G817)</f>
        <v>2389969</v>
      </c>
      <c r="H791" s="14" t="e">
        <f>(#REF!/F791)*100</f>
        <v>#REF!</v>
      </c>
      <c r="I791" s="14">
        <f>SUM(I794:I818)</f>
        <v>2494151</v>
      </c>
      <c r="J791" s="212">
        <f>SUM(J794:J818)</f>
        <v>1736234.5599999998</v>
      </c>
      <c r="K791" s="227">
        <f>(J791/I791)*100</f>
        <v>69.61224721358089</v>
      </c>
      <c r="L791" s="14">
        <f>SUM(L794:L818)</f>
        <v>2474151</v>
      </c>
      <c r="M791" s="212">
        <f>SUM(M794:M818)</f>
        <v>2559920</v>
      </c>
      <c r="N791" s="212">
        <f>SUM(N794:N818)</f>
        <v>2559920</v>
      </c>
      <c r="O791" s="227">
        <f>(N791/L791)*100</f>
        <v>103.46660329139168</v>
      </c>
    </row>
    <row r="792" spans="1:15" ht="25.5" customHeight="1">
      <c r="A792" s="34"/>
      <c r="B792" s="144" t="s">
        <v>180</v>
      </c>
      <c r="C792" s="73"/>
      <c r="D792" s="14"/>
      <c r="E792" s="81"/>
      <c r="F792" s="14"/>
      <c r="G792" s="14"/>
      <c r="H792" s="14"/>
      <c r="I792" s="14"/>
      <c r="J792" s="212"/>
      <c r="K792" s="227"/>
      <c r="L792" s="16"/>
      <c r="M792" s="212"/>
      <c r="N792" s="16"/>
      <c r="O792" s="227"/>
    </row>
    <row r="793" spans="1:15" ht="15">
      <c r="A793" s="34"/>
      <c r="B793" s="171" t="s">
        <v>5</v>
      </c>
      <c r="C793" s="73"/>
      <c r="D793" s="14"/>
      <c r="E793" s="81"/>
      <c r="F793" s="14"/>
      <c r="G793" s="14"/>
      <c r="H793" s="14"/>
      <c r="I793" s="14"/>
      <c r="J793" s="212"/>
      <c r="K793" s="227"/>
      <c r="L793" s="16"/>
      <c r="M793" s="212"/>
      <c r="N793" s="16"/>
      <c r="O793" s="227"/>
    </row>
    <row r="794" spans="1:15" ht="21.75" customHeight="1">
      <c r="A794" s="72"/>
      <c r="B794" s="171" t="s">
        <v>143</v>
      </c>
      <c r="C794" s="73">
        <v>563468</v>
      </c>
      <c r="D794" s="14">
        <v>428215.71</v>
      </c>
      <c r="E794" s="81">
        <f>(D794/C794)*100</f>
        <v>75.99645587681998</v>
      </c>
      <c r="F794" s="14">
        <v>563468</v>
      </c>
      <c r="G794" s="14">
        <v>550735</v>
      </c>
      <c r="H794" s="14" t="e">
        <f>(#REF!/F794)*100</f>
        <v>#REF!</v>
      </c>
      <c r="I794" s="14">
        <v>621917</v>
      </c>
      <c r="J794" s="212">
        <v>451142.92</v>
      </c>
      <c r="K794" s="227">
        <f>(J794/I794)*100</f>
        <v>72.54069594495728</v>
      </c>
      <c r="L794" s="14">
        <v>621917</v>
      </c>
      <c r="M794" s="212">
        <v>706493</v>
      </c>
      <c r="N794" s="14">
        <v>706493</v>
      </c>
      <c r="O794" s="227">
        <f>(N794/L794)*100</f>
        <v>113.5992423426277</v>
      </c>
    </row>
    <row r="795" spans="1:15" ht="24" customHeight="1">
      <c r="A795" s="34"/>
      <c r="B795" s="145" t="s">
        <v>29</v>
      </c>
      <c r="C795" s="51">
        <v>1284839</v>
      </c>
      <c r="D795" s="11">
        <v>781061.85</v>
      </c>
      <c r="E795" s="52">
        <f>(D795/C795)*100</f>
        <v>60.79063991675221</v>
      </c>
      <c r="F795" s="11">
        <v>1274839</v>
      </c>
      <c r="G795" s="11">
        <v>1559234</v>
      </c>
      <c r="H795" s="11" t="e">
        <f>(#REF!/F795)*100</f>
        <v>#REF!</v>
      </c>
      <c r="I795" s="11">
        <v>1559234</v>
      </c>
      <c r="J795" s="280">
        <v>1112141.64</v>
      </c>
      <c r="K795" s="225">
        <f>(J795/I795)*100</f>
        <v>71.32615373959264</v>
      </c>
      <c r="L795" s="11">
        <v>1559234</v>
      </c>
      <c r="M795" s="280">
        <v>1510627</v>
      </c>
      <c r="N795" s="11">
        <v>1510627</v>
      </c>
      <c r="O795" s="225">
        <f>(N795/L795)*100</f>
        <v>96.88263596099111</v>
      </c>
    </row>
    <row r="796" spans="1:15" ht="31.5" customHeight="1">
      <c r="A796" s="34"/>
      <c r="B796" s="186" t="s">
        <v>226</v>
      </c>
      <c r="C796" s="54">
        <v>0</v>
      </c>
      <c r="D796" s="17">
        <v>0</v>
      </c>
      <c r="E796" s="110">
        <v>0</v>
      </c>
      <c r="F796" s="17">
        <v>0</v>
      </c>
      <c r="G796" s="17">
        <v>260000</v>
      </c>
      <c r="H796" s="17">
        <v>0</v>
      </c>
      <c r="I796" s="17">
        <f>260000+33000</f>
        <v>293000</v>
      </c>
      <c r="J796" s="278">
        <v>172950</v>
      </c>
      <c r="K796" s="225">
        <f>(J796/I796)*100</f>
        <v>59.027303754266214</v>
      </c>
      <c r="L796" s="17">
        <v>293000</v>
      </c>
      <c r="M796" s="278">
        <v>0</v>
      </c>
      <c r="N796" s="17">
        <v>0</v>
      </c>
      <c r="O796" s="225">
        <f>(N796/L796)*100</f>
        <v>0</v>
      </c>
    </row>
    <row r="797" spans="1:15" ht="24" customHeight="1">
      <c r="A797" s="34"/>
      <c r="B797" s="285" t="s">
        <v>364</v>
      </c>
      <c r="C797" s="54"/>
      <c r="D797" s="17"/>
      <c r="E797" s="110"/>
      <c r="F797" s="17"/>
      <c r="G797" s="17"/>
      <c r="H797" s="17"/>
      <c r="I797" s="17"/>
      <c r="J797" s="261"/>
      <c r="K797" s="225"/>
      <c r="L797" s="17"/>
      <c r="M797" s="261"/>
      <c r="N797" s="17"/>
      <c r="O797" s="225"/>
    </row>
    <row r="798" spans="1:15" ht="24" customHeight="1">
      <c r="A798" s="34"/>
      <c r="B798" s="186" t="s">
        <v>349</v>
      </c>
      <c r="C798" s="54"/>
      <c r="D798" s="17"/>
      <c r="E798" s="110"/>
      <c r="F798" s="17"/>
      <c r="G798" s="17"/>
      <c r="H798" s="17"/>
      <c r="I798" s="17"/>
      <c r="J798" s="261"/>
      <c r="K798" s="225"/>
      <c r="L798" s="17"/>
      <c r="M798" s="278">
        <v>19000</v>
      </c>
      <c r="N798" s="278">
        <v>19000</v>
      </c>
      <c r="O798" s="225">
        <v>0</v>
      </c>
    </row>
    <row r="799" spans="1:15" ht="36.75" customHeight="1">
      <c r="A799" s="34"/>
      <c r="B799" s="186" t="s">
        <v>350</v>
      </c>
      <c r="C799" s="54"/>
      <c r="D799" s="17"/>
      <c r="E799" s="110"/>
      <c r="F799" s="17"/>
      <c r="G799" s="17"/>
      <c r="H799" s="17"/>
      <c r="I799" s="17"/>
      <c r="J799" s="261"/>
      <c r="K799" s="225"/>
      <c r="L799" s="17"/>
      <c r="M799" s="278">
        <v>29800</v>
      </c>
      <c r="N799" s="278">
        <v>29800</v>
      </c>
      <c r="O799" s="225">
        <v>0</v>
      </c>
    </row>
    <row r="800" spans="1:15" ht="20.25" customHeight="1">
      <c r="A800" s="34"/>
      <c r="B800" s="186" t="s">
        <v>351</v>
      </c>
      <c r="C800" s="54"/>
      <c r="D800" s="17"/>
      <c r="E800" s="110"/>
      <c r="F800" s="17"/>
      <c r="G800" s="17"/>
      <c r="H800" s="17"/>
      <c r="I800" s="17"/>
      <c r="J800" s="261"/>
      <c r="K800" s="225"/>
      <c r="L800" s="17"/>
      <c r="M800" s="278">
        <v>10000</v>
      </c>
      <c r="N800" s="278">
        <v>10000</v>
      </c>
      <c r="O800" s="225">
        <v>0</v>
      </c>
    </row>
    <row r="801" spans="1:15" ht="21.75" customHeight="1">
      <c r="A801" s="34"/>
      <c r="B801" s="186" t="s">
        <v>352</v>
      </c>
      <c r="C801" s="54"/>
      <c r="D801" s="17"/>
      <c r="E801" s="110"/>
      <c r="F801" s="17"/>
      <c r="G801" s="17"/>
      <c r="H801" s="17"/>
      <c r="I801" s="17"/>
      <c r="J801" s="261"/>
      <c r="K801" s="225"/>
      <c r="L801" s="17"/>
      <c r="M801" s="278">
        <v>15000</v>
      </c>
      <c r="N801" s="278">
        <v>15000</v>
      </c>
      <c r="O801" s="225">
        <v>0</v>
      </c>
    </row>
    <row r="802" spans="1:15" ht="36.75" customHeight="1">
      <c r="A802" s="34"/>
      <c r="B802" s="186" t="s">
        <v>353</v>
      </c>
      <c r="C802" s="54"/>
      <c r="D802" s="17"/>
      <c r="E802" s="110"/>
      <c r="F802" s="17"/>
      <c r="G802" s="17"/>
      <c r="H802" s="17"/>
      <c r="I802" s="17"/>
      <c r="J802" s="261"/>
      <c r="K802" s="225"/>
      <c r="L802" s="17"/>
      <c r="M802" s="278">
        <v>25000</v>
      </c>
      <c r="N802" s="278">
        <v>25000</v>
      </c>
      <c r="O802" s="225">
        <v>0</v>
      </c>
    </row>
    <row r="803" spans="1:15" ht="23.25" customHeight="1">
      <c r="A803" s="34"/>
      <c r="B803" s="186" t="s">
        <v>354</v>
      </c>
      <c r="C803" s="54"/>
      <c r="D803" s="17"/>
      <c r="E803" s="110"/>
      <c r="F803" s="17"/>
      <c r="G803" s="17"/>
      <c r="H803" s="17"/>
      <c r="I803" s="17"/>
      <c r="J803" s="261"/>
      <c r="K803" s="225"/>
      <c r="L803" s="17"/>
      <c r="M803" s="278">
        <v>15000</v>
      </c>
      <c r="N803" s="278">
        <v>15000</v>
      </c>
      <c r="O803" s="225">
        <v>0</v>
      </c>
    </row>
    <row r="804" spans="1:15" ht="23.25" customHeight="1">
      <c r="A804" s="34"/>
      <c r="B804" s="186" t="s">
        <v>355</v>
      </c>
      <c r="C804" s="54"/>
      <c r="D804" s="17"/>
      <c r="E804" s="110"/>
      <c r="F804" s="17"/>
      <c r="G804" s="17"/>
      <c r="H804" s="17"/>
      <c r="I804" s="17"/>
      <c r="J804" s="261"/>
      <c r="K804" s="225"/>
      <c r="L804" s="17"/>
      <c r="M804" s="278">
        <v>5000</v>
      </c>
      <c r="N804" s="278">
        <v>5000</v>
      </c>
      <c r="O804" s="225">
        <v>0</v>
      </c>
    </row>
    <row r="805" spans="1:15" ht="36.75" customHeight="1">
      <c r="A805" s="34"/>
      <c r="B805" s="186" t="s">
        <v>356</v>
      </c>
      <c r="C805" s="54"/>
      <c r="D805" s="17"/>
      <c r="E805" s="110"/>
      <c r="F805" s="17"/>
      <c r="G805" s="17"/>
      <c r="H805" s="17"/>
      <c r="I805" s="17"/>
      <c r="J805" s="261"/>
      <c r="K805" s="225"/>
      <c r="L805" s="17"/>
      <c r="M805" s="278">
        <v>20000</v>
      </c>
      <c r="N805" s="278">
        <v>20000</v>
      </c>
      <c r="O805" s="225">
        <v>0</v>
      </c>
    </row>
    <row r="806" spans="1:15" ht="24.75" customHeight="1">
      <c r="A806" s="34"/>
      <c r="B806" s="186" t="s">
        <v>357</v>
      </c>
      <c r="C806" s="54"/>
      <c r="D806" s="17"/>
      <c r="E806" s="110"/>
      <c r="F806" s="17"/>
      <c r="G806" s="17"/>
      <c r="H806" s="17"/>
      <c r="I806" s="17"/>
      <c r="J806" s="261"/>
      <c r="K806" s="225"/>
      <c r="L806" s="17"/>
      <c r="M806" s="278">
        <v>10000</v>
      </c>
      <c r="N806" s="278">
        <v>10000</v>
      </c>
      <c r="O806" s="225">
        <v>0</v>
      </c>
    </row>
    <row r="807" spans="1:15" ht="24" customHeight="1">
      <c r="A807" s="34"/>
      <c r="B807" s="186" t="s">
        <v>358</v>
      </c>
      <c r="C807" s="54"/>
      <c r="D807" s="17"/>
      <c r="E807" s="110"/>
      <c r="F807" s="17"/>
      <c r="G807" s="17"/>
      <c r="H807" s="17"/>
      <c r="I807" s="17"/>
      <c r="J807" s="261"/>
      <c r="K807" s="225"/>
      <c r="L807" s="17"/>
      <c r="M807" s="278">
        <v>2000</v>
      </c>
      <c r="N807" s="278">
        <v>2000</v>
      </c>
      <c r="O807" s="225">
        <v>0</v>
      </c>
    </row>
    <row r="808" spans="1:15" ht="26.25" customHeight="1">
      <c r="A808" s="34"/>
      <c r="B808" s="186" t="s">
        <v>359</v>
      </c>
      <c r="C808" s="54"/>
      <c r="D808" s="17"/>
      <c r="E808" s="110"/>
      <c r="F808" s="17"/>
      <c r="G808" s="17"/>
      <c r="H808" s="17"/>
      <c r="I808" s="17"/>
      <c r="J808" s="261"/>
      <c r="K808" s="225"/>
      <c r="L808" s="17"/>
      <c r="M808" s="278">
        <v>5000</v>
      </c>
      <c r="N808" s="278">
        <v>5000</v>
      </c>
      <c r="O808" s="225">
        <v>0</v>
      </c>
    </row>
    <row r="809" spans="1:15" ht="26.25" customHeight="1">
      <c r="A809" s="34"/>
      <c r="B809" s="186" t="s">
        <v>360</v>
      </c>
      <c r="C809" s="54"/>
      <c r="D809" s="17"/>
      <c r="E809" s="110"/>
      <c r="F809" s="17"/>
      <c r="G809" s="17"/>
      <c r="H809" s="17"/>
      <c r="I809" s="17"/>
      <c r="J809" s="261"/>
      <c r="K809" s="225"/>
      <c r="L809" s="17"/>
      <c r="M809" s="278">
        <v>15000</v>
      </c>
      <c r="N809" s="278">
        <v>15000</v>
      </c>
      <c r="O809" s="225">
        <v>0</v>
      </c>
    </row>
    <row r="810" spans="1:15" ht="24.75" customHeight="1">
      <c r="A810" s="34"/>
      <c r="B810" s="186" t="s">
        <v>361</v>
      </c>
      <c r="C810" s="54"/>
      <c r="D810" s="17"/>
      <c r="E810" s="110"/>
      <c r="F810" s="17"/>
      <c r="G810" s="17"/>
      <c r="H810" s="17"/>
      <c r="I810" s="17"/>
      <c r="J810" s="261"/>
      <c r="K810" s="225"/>
      <c r="L810" s="17"/>
      <c r="M810" s="278">
        <v>6000</v>
      </c>
      <c r="N810" s="278">
        <v>6000</v>
      </c>
      <c r="O810" s="225">
        <v>0</v>
      </c>
    </row>
    <row r="811" spans="1:15" ht="27.75" customHeight="1">
      <c r="A811" s="34"/>
      <c r="B811" s="285" t="s">
        <v>363</v>
      </c>
      <c r="C811" s="54"/>
      <c r="D811" s="17"/>
      <c r="E811" s="110"/>
      <c r="F811" s="17"/>
      <c r="G811" s="17"/>
      <c r="H811" s="17"/>
      <c r="I811" s="17"/>
      <c r="J811" s="261"/>
      <c r="K811" s="225"/>
      <c r="L811" s="17"/>
      <c r="M811" s="278"/>
      <c r="N811" s="278"/>
      <c r="O811" s="225"/>
    </row>
    <row r="812" spans="1:15" ht="20.25" customHeight="1">
      <c r="A812" s="34"/>
      <c r="B812" s="186" t="s">
        <v>362</v>
      </c>
      <c r="C812" s="54"/>
      <c r="D812" s="17"/>
      <c r="E812" s="110"/>
      <c r="F812" s="17"/>
      <c r="G812" s="17"/>
      <c r="H812" s="17"/>
      <c r="I812" s="17"/>
      <c r="J812" s="261"/>
      <c r="K812" s="225"/>
      <c r="L812" s="17"/>
      <c r="M812" s="278">
        <v>6000</v>
      </c>
      <c r="N812" s="278">
        <v>6000</v>
      </c>
      <c r="O812" s="225">
        <v>0</v>
      </c>
    </row>
    <row r="813" spans="1:15" ht="24.75" customHeight="1">
      <c r="A813" s="34"/>
      <c r="B813" s="186" t="s">
        <v>365</v>
      </c>
      <c r="C813" s="54"/>
      <c r="D813" s="17"/>
      <c r="E813" s="110"/>
      <c r="F813" s="17"/>
      <c r="G813" s="17"/>
      <c r="H813" s="17"/>
      <c r="I813" s="17"/>
      <c r="J813" s="261"/>
      <c r="K813" s="225"/>
      <c r="L813" s="17"/>
      <c r="M813" s="278">
        <v>25000</v>
      </c>
      <c r="N813" s="278">
        <v>25000</v>
      </c>
      <c r="O813" s="225">
        <v>0</v>
      </c>
    </row>
    <row r="814" spans="1:15" ht="33.75" customHeight="1">
      <c r="A814" s="34"/>
      <c r="B814" s="186" t="s">
        <v>366</v>
      </c>
      <c r="C814" s="54"/>
      <c r="D814" s="17"/>
      <c r="E814" s="110"/>
      <c r="F814" s="17"/>
      <c r="G814" s="17"/>
      <c r="H814" s="17"/>
      <c r="I814" s="17"/>
      <c r="J814" s="261"/>
      <c r="K814" s="225"/>
      <c r="L814" s="17"/>
      <c r="M814" s="278">
        <v>15000</v>
      </c>
      <c r="N814" s="278">
        <v>15000</v>
      </c>
      <c r="O814" s="225">
        <v>0</v>
      </c>
    </row>
    <row r="815" spans="1:15" ht="24.75" customHeight="1">
      <c r="A815" s="34"/>
      <c r="B815" s="186" t="s">
        <v>367</v>
      </c>
      <c r="C815" s="54"/>
      <c r="D815" s="17"/>
      <c r="E815" s="110"/>
      <c r="F815" s="17"/>
      <c r="G815" s="17"/>
      <c r="H815" s="17"/>
      <c r="I815" s="17"/>
      <c r="J815" s="261"/>
      <c r="K815" s="225"/>
      <c r="L815" s="17"/>
      <c r="M815" s="278">
        <v>30000</v>
      </c>
      <c r="N815" s="278">
        <v>30000</v>
      </c>
      <c r="O815" s="225">
        <v>0</v>
      </c>
    </row>
    <row r="816" spans="1:15" ht="27" customHeight="1">
      <c r="A816" s="34"/>
      <c r="B816" s="186" t="s">
        <v>368</v>
      </c>
      <c r="C816" s="54"/>
      <c r="D816" s="17"/>
      <c r="E816" s="110"/>
      <c r="F816" s="17"/>
      <c r="G816" s="17"/>
      <c r="H816" s="17"/>
      <c r="I816" s="17"/>
      <c r="J816" s="261"/>
      <c r="K816" s="225"/>
      <c r="L816" s="17"/>
      <c r="M816" s="278">
        <v>20000</v>
      </c>
      <c r="N816" s="278">
        <v>20000</v>
      </c>
      <c r="O816" s="225">
        <v>0</v>
      </c>
    </row>
    <row r="817" spans="1:15" ht="39" customHeight="1">
      <c r="A817" s="34"/>
      <c r="B817" s="186" t="s">
        <v>173</v>
      </c>
      <c r="C817" s="54">
        <v>342000</v>
      </c>
      <c r="D817" s="17">
        <v>341600</v>
      </c>
      <c r="E817" s="110">
        <f>(D817/C817)*100</f>
        <v>99.88304093567251</v>
      </c>
      <c r="F817" s="17">
        <v>341600</v>
      </c>
      <c r="G817" s="17">
        <v>20000</v>
      </c>
      <c r="H817" s="17" t="e">
        <f>(#REF!/F817)*100</f>
        <v>#REF!</v>
      </c>
      <c r="I817" s="17">
        <v>20000</v>
      </c>
      <c r="J817" s="278">
        <v>0</v>
      </c>
      <c r="K817" s="242">
        <f>(J817/I817)*100</f>
        <v>0</v>
      </c>
      <c r="L817" s="17">
        <v>0</v>
      </c>
      <c r="M817" s="278">
        <v>0</v>
      </c>
      <c r="N817" s="17">
        <v>0</v>
      </c>
      <c r="O817" s="242">
        <v>0</v>
      </c>
    </row>
    <row r="818" spans="1:15" ht="36.75" customHeight="1">
      <c r="A818" s="34"/>
      <c r="B818" s="146" t="s">
        <v>348</v>
      </c>
      <c r="C818" s="73"/>
      <c r="D818" s="14"/>
      <c r="E818" s="81"/>
      <c r="F818" s="14"/>
      <c r="G818" s="14"/>
      <c r="H818" s="14"/>
      <c r="I818" s="14"/>
      <c r="J818" s="238"/>
      <c r="K818" s="227"/>
      <c r="L818" s="14"/>
      <c r="M818" s="212">
        <v>70000</v>
      </c>
      <c r="N818" s="14">
        <v>70000</v>
      </c>
      <c r="O818" s="227">
        <v>0</v>
      </c>
    </row>
    <row r="819" spans="1:15" ht="15.75" thickBot="1">
      <c r="A819" s="34"/>
      <c r="B819" s="189"/>
      <c r="C819" s="190"/>
      <c r="D819" s="23"/>
      <c r="E819" s="191"/>
      <c r="F819" s="23"/>
      <c r="G819" s="23"/>
      <c r="H819" s="23"/>
      <c r="I819" s="221"/>
      <c r="J819" s="270"/>
      <c r="K819" s="227"/>
      <c r="L819" s="221"/>
      <c r="M819" s="270"/>
      <c r="N819" s="221"/>
      <c r="O819" s="227"/>
    </row>
    <row r="820" spans="1:15" ht="12.75" customHeight="1">
      <c r="A820" s="2"/>
      <c r="B820" s="2"/>
      <c r="C820" s="192"/>
      <c r="D820" s="24"/>
      <c r="E820" s="193"/>
      <c r="F820" s="24"/>
      <c r="G820" s="24"/>
      <c r="H820" s="24"/>
      <c r="I820" s="222"/>
      <c r="J820" s="271"/>
      <c r="K820" s="230"/>
      <c r="L820" s="222"/>
      <c r="M820" s="274"/>
      <c r="N820" s="222"/>
      <c r="O820" s="230"/>
    </row>
    <row r="821" spans="1:15" ht="15.75">
      <c r="A821" s="194"/>
      <c r="B821" s="195" t="s">
        <v>11</v>
      </c>
      <c r="C821" s="196" t="e">
        <f>SUM(C8,C23,C72,C112,C150,C208,C222,C242,C257,C276,C490,C516,C595,C618,C634,C717,C760)</f>
        <v>#REF!</v>
      </c>
      <c r="D821" s="25" t="e">
        <f>SUM(D8,D23,D72,D112,D150,D208,D222,D242,D257,D276,D490,D516,D595,D618,D634,D717,D760)</f>
        <v>#REF!</v>
      </c>
      <c r="E821" s="137" t="e">
        <f>(D821/C821)*100</f>
        <v>#REF!</v>
      </c>
      <c r="F821" s="25" t="e">
        <f>SUM(F8,F23,F72,F112,F150,F208,F222,F242,F257,F276,F490,F516,F595,F618,F634,F717,F760)</f>
        <v>#REF!</v>
      </c>
      <c r="G821" s="25" t="e">
        <f>SUM(G8,G23,G72,G112,G150,G208,G222,G242,G257,G276,G490,G516,G595,G618,G634,G717,G760)</f>
        <v>#REF!</v>
      </c>
      <c r="H821" s="25" t="e">
        <f>(#REF!/F821)*100</f>
        <v>#REF!</v>
      </c>
      <c r="I821" s="25">
        <f>SUM(I8,I15,I23,I59,I72,I112,I150,I208,I215,I222,I242,I257,I276,I490,I516,I595,I618,I634,I717,I760)</f>
        <v>92277686.41</v>
      </c>
      <c r="J821" s="25">
        <f>SUM(J8,J15,J23,J59,J72,J112,J150,J208,J215,J222,J242,J257,J276,J490,J516,J595,J618,J634,J717,J760)</f>
        <v>55227233.74</v>
      </c>
      <c r="K821" s="231">
        <f>(J821/I821)*100</f>
        <v>59.8489579535179</v>
      </c>
      <c r="L821" s="25">
        <f>SUM(L8,L15,L23,L59,L72,L112,L150,L208,L215,L222,L242,L257,L276,L490,L516,L595,L618,L634,L717,L760)</f>
        <v>88617308.34</v>
      </c>
      <c r="M821" s="25">
        <f>SUM(M8,M15,M23,M59,M72,M112,M150,M208,M215,M222,M242,M257,M276,M490,M516,M595,M618,M634,M717,M760)</f>
        <v>141128489.18</v>
      </c>
      <c r="N821" s="25">
        <f>SUM(N8,N15,N23,N59,N72,N112,N150,N208,N215,N222,N242,N257,N276,N490,N516,N595,N618,N634,N717,N760)</f>
        <v>107082130</v>
      </c>
      <c r="O821" s="231">
        <f>(N821/L821)*100</f>
        <v>120.8365859964462</v>
      </c>
    </row>
    <row r="822" spans="1:15" ht="12.75" customHeight="1" thickBot="1">
      <c r="A822" s="32"/>
      <c r="B822" s="32"/>
      <c r="C822" s="197"/>
      <c r="D822" s="26"/>
      <c r="E822" s="198"/>
      <c r="F822" s="26"/>
      <c r="G822" s="26"/>
      <c r="H822" s="26"/>
      <c r="I822" s="197"/>
      <c r="J822" s="272"/>
      <c r="K822" s="232"/>
      <c r="L822" s="232"/>
      <c r="M822" s="273"/>
      <c r="N822" s="197"/>
      <c r="O822" s="232"/>
    </row>
    <row r="824" ht="12.75" customHeight="1">
      <c r="B824" s="55"/>
    </row>
    <row r="825" ht="12.75" customHeight="1">
      <c r="B825" s="55"/>
    </row>
    <row r="826" ht="12.75" customHeight="1">
      <c r="B826" s="55"/>
    </row>
    <row r="827" ht="12.75" customHeight="1">
      <c r="B827" s="55"/>
    </row>
    <row r="828" ht="12.75" customHeight="1">
      <c r="B828" s="55"/>
    </row>
    <row r="829" ht="12.75" customHeight="1">
      <c r="B829" s="55"/>
    </row>
    <row r="830" ht="12.75" customHeight="1">
      <c r="B830" s="55"/>
    </row>
    <row r="831" ht="12.75" customHeight="1">
      <c r="B831" s="55"/>
    </row>
    <row r="832" ht="12.75" customHeight="1">
      <c r="B832" s="55"/>
    </row>
    <row r="833" ht="12.75" customHeight="1">
      <c r="B833" s="55"/>
    </row>
    <row r="834" ht="12.75" customHeight="1">
      <c r="B834" s="55"/>
    </row>
    <row r="835" ht="12.75" customHeight="1">
      <c r="B835" s="55"/>
    </row>
    <row r="836" ht="12.75" customHeight="1">
      <c r="B836" s="55"/>
    </row>
    <row r="837" ht="12.75" customHeight="1">
      <c r="B837" s="55"/>
    </row>
    <row r="838" ht="12.75" customHeight="1">
      <c r="B838" s="55"/>
    </row>
    <row r="839" ht="12.75" customHeight="1">
      <c r="B839" s="55"/>
    </row>
    <row r="840" ht="12.75" customHeight="1">
      <c r="B840" s="55"/>
    </row>
    <row r="841" ht="12.75" customHeight="1">
      <c r="B841" s="55"/>
    </row>
    <row r="842" ht="12.75" customHeight="1">
      <c r="B842" s="55"/>
    </row>
    <row r="843" ht="12.75" customHeight="1">
      <c r="B843" s="55"/>
    </row>
    <row r="844" ht="12.75" customHeight="1">
      <c r="B844" s="55"/>
    </row>
    <row r="845" ht="12.75" customHeight="1">
      <c r="B845" s="55"/>
    </row>
    <row r="846" ht="12.75" customHeight="1">
      <c r="B846" s="55"/>
    </row>
    <row r="847" ht="12.75" customHeight="1">
      <c r="B847" s="55"/>
    </row>
    <row r="848" ht="12.75" customHeight="1">
      <c r="B848" s="55"/>
    </row>
    <row r="849" ht="12.75" customHeight="1">
      <c r="B849" s="55"/>
    </row>
    <row r="850" ht="12.75" customHeight="1">
      <c r="B850" s="55"/>
    </row>
    <row r="851" ht="12.75" customHeight="1">
      <c r="B851" s="55"/>
    </row>
    <row r="852" ht="12.75" customHeight="1">
      <c r="B852" s="55"/>
    </row>
    <row r="853" ht="12.75" customHeight="1">
      <c r="B853" s="55"/>
    </row>
    <row r="854" ht="12.75" customHeight="1">
      <c r="B854" s="55"/>
    </row>
    <row r="855" ht="12.75" customHeight="1">
      <c r="B855" s="55"/>
    </row>
    <row r="856" ht="12.75" customHeight="1">
      <c r="B856" s="55"/>
    </row>
    <row r="857" ht="12.75" customHeight="1">
      <c r="B857" s="55"/>
    </row>
    <row r="858" ht="12.75" customHeight="1">
      <c r="B858" s="55"/>
    </row>
    <row r="859" ht="12.75" customHeight="1">
      <c r="B859" s="55"/>
    </row>
    <row r="860" ht="12.75" customHeight="1">
      <c r="B860" s="55"/>
    </row>
    <row r="861" ht="12.75" customHeight="1">
      <c r="B861" s="55"/>
    </row>
    <row r="862" ht="12.75" customHeight="1">
      <c r="B862" s="55"/>
    </row>
  </sheetData>
  <printOptions/>
  <pageMargins left="1.1811023622047245" right="0.3937007874015748" top="0.984251968503937" bottom="0.984251968503937" header="0.5511811023622047" footer="0.5118110236220472"/>
  <pageSetup fitToHeight="8" fitToWidth="8" horizontalDpi="600" verticalDpi="600" orientation="portrait" paperSize="9" scale="40" r:id="rId1"/>
  <headerFooter alignWithMargins="0">
    <oddHeader>&amp;C&amp;"Arial CE,Pogrubiony"&amp;12Wydatki budżetowe na 2008 rok&amp;"Arial CE,Standardowy"&amp;10
</oddHeader>
  </headerFooter>
  <rowBreaks count="11" manualBreakCount="11">
    <brk id="65" max="14" man="1"/>
    <brk id="143" max="14" man="1"/>
    <brk id="202" max="14" man="1"/>
    <brk id="273" max="14" man="1"/>
    <brk id="334" max="14" man="1"/>
    <brk id="394" max="14" man="1"/>
    <brk id="456" max="14" man="1"/>
    <brk id="531" max="14" man="1"/>
    <brk id="612" max="14" man="1"/>
    <brk id="677" max="14" man="1"/>
    <brk id="74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2">
      <selection activeCell="A595" sqref="A59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2008-11-13T16:21:00Z</cp:lastPrinted>
  <dcterms:created xsi:type="dcterms:W3CDTF">2000-09-19T11:36:23Z</dcterms:created>
  <dcterms:modified xsi:type="dcterms:W3CDTF">2008-11-14T07:39:30Z</dcterms:modified>
  <cp:category/>
  <cp:version/>
  <cp:contentType/>
  <cp:contentStatus/>
</cp:coreProperties>
</file>