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'Arkusz1'!$A$1:$H$60</definedName>
  </definedNames>
  <calcPr fullCalcOnLoad="1"/>
</workbook>
</file>

<file path=xl/sharedStrings.xml><?xml version="1.0" encoding="utf-8"?>
<sst xmlns="http://schemas.openxmlformats.org/spreadsheetml/2006/main" count="126" uniqueCount="65">
  <si>
    <t>Przychody i wydatki</t>
  </si>
  <si>
    <t>Dział</t>
  </si>
  <si>
    <t>Wyszczególnienie</t>
  </si>
  <si>
    <t xml:space="preserve">Przychody     ogółem         </t>
  </si>
  <si>
    <t>w tym: dotacja</t>
  </si>
  <si>
    <t>w tym: wpłaty do budżetu</t>
  </si>
  <si>
    <t>Zakłady budżetowe</t>
  </si>
  <si>
    <t>Oświata i wychowanie</t>
  </si>
  <si>
    <t>Edukacyjna opieka wych.</t>
  </si>
  <si>
    <t>Przedszkole Publ. Nr 1</t>
  </si>
  <si>
    <t>Przedszkole Publ. Nr 2</t>
  </si>
  <si>
    <t>Przedszkole Publ. Nr 3</t>
  </si>
  <si>
    <t>Przedszkole Publ. Nr 4</t>
  </si>
  <si>
    <t>Przedszkole Publ. Nr 5</t>
  </si>
  <si>
    <t>Przedszkole Publ. Nr 6</t>
  </si>
  <si>
    <t>Przedszkole Publ. Nr 7</t>
  </si>
  <si>
    <t>Przedszkole Publ. Nr 8</t>
  </si>
  <si>
    <t>Przedszkole Publ. Nr 10</t>
  </si>
  <si>
    <t>Przedszkole Publ. Nr 11</t>
  </si>
  <si>
    <t>Kultura fizyczna i sport</t>
  </si>
  <si>
    <t>Miejski Ośrodek Sportu i Rekreacji</t>
  </si>
  <si>
    <t xml:space="preserve"> </t>
  </si>
  <si>
    <t>Publ. Szkoła Podst. Nr 1</t>
  </si>
  <si>
    <t>Publ. Szkoła Podst. Nr 3</t>
  </si>
  <si>
    <t>Publ. Szkoła Podst. Nr 5</t>
  </si>
  <si>
    <t>Publ. Gimnazjum Nr 1</t>
  </si>
  <si>
    <t>Publ. Gimnazjum Nr 3</t>
  </si>
  <si>
    <t>Dzienny Dom Pomocy Społecznej</t>
  </si>
  <si>
    <t>Żłobek Miejski Nr 1</t>
  </si>
  <si>
    <t>Publ. Szkoła Podst. Nr  3</t>
  </si>
  <si>
    <t>Zał. Nr 6</t>
  </si>
  <si>
    <t>Planowany fundusz obrot.na 31.12.2004</t>
  </si>
  <si>
    <t>Gospodarstwa pomocnicze</t>
  </si>
  <si>
    <t>Działalność usługowa</t>
  </si>
  <si>
    <t>Wydatki ogółem</t>
  </si>
  <si>
    <t>Środki pieniężne na 31.12.2004</t>
  </si>
  <si>
    <t>wydatki</t>
  </si>
  <si>
    <t>Pomoc społeczna</t>
  </si>
  <si>
    <t>Pozostałe zadania z zakresie polityki społecznej</t>
  </si>
  <si>
    <t>Gospodarka mieszkaniowa</t>
  </si>
  <si>
    <t>Zarząd Budynkami Mieszkalnymi</t>
  </si>
  <si>
    <t>Administacja publiczna</t>
  </si>
  <si>
    <t>zakładów budżetowych, gospodarstw pomocniczych</t>
  </si>
  <si>
    <t>oraz dochody własne jednostek budżetowych i wydatki nimi finansowane</t>
  </si>
  <si>
    <t>Zespół Szkół Nr 1 z OS- podst.</t>
  </si>
  <si>
    <t xml:space="preserve">Zespół Szkół Nr 1 z OS - gimnazjum </t>
  </si>
  <si>
    <t>Zespół Szkół Nr 2 z OI - podst.</t>
  </si>
  <si>
    <t>Zespół Szkół Nr 2 z OI - gimnazjum</t>
  </si>
  <si>
    <t>Administracja publiczna</t>
  </si>
  <si>
    <t>Urząd Miasta</t>
  </si>
  <si>
    <t>Dochody własne</t>
  </si>
  <si>
    <t>Wydatki</t>
  </si>
  <si>
    <t>Przychody</t>
  </si>
  <si>
    <t xml:space="preserve">Dochody </t>
  </si>
  <si>
    <t>Zarzad Nieruchomości Miejskich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</si>
  <si>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</si>
  <si>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</si>
  <si>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</si>
  <si>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</si>
  <si>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</si>
  <si>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Przychody i wydatki zakładów budżetowych</t>
  </si>
  <si>
    <t>Planowany stan środków obrotowych na 01.01.2009 r.</t>
  </si>
  <si>
    <t>Planowany stan środków obrotowych na 31.12.2009 r.</t>
  </si>
  <si>
    <t>Stan środków pieniężnych na 01.01.2009 r.</t>
  </si>
  <si>
    <t>Stan środków pieniężnych na 31.12.2009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</si>
</sst>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4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1" fillId="0" borderId="22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wrapText="1"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164" fontId="0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1" fillId="0" borderId="27" xfId="0" applyFont="1" applyBorder="1" applyAlignment="1">
      <alignment wrapText="1"/>
    </xf>
    <xf numFmtId="0" fontId="0" fillId="0" borderId="27" xfId="0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4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7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5" fillId="0" borderId="9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 horizontal="right" wrapText="1"/>
    </xf>
    <xf numFmtId="164" fontId="6" fillId="0" borderId="14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right" wrapText="1"/>
    </xf>
    <xf numFmtId="164" fontId="0" fillId="0" borderId="16" xfId="0" applyNumberFormat="1" applyFont="1" applyBorder="1" applyAlignment="1">
      <alignment/>
    </xf>
    <xf numFmtId="164" fontId="0" fillId="0" borderId="9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1"/>
  <sheetViews>
    <sheetView tabSelected="1" workbookViewId="0" topLeftCell="A2">
      <selection activeCell="F49" sqref="F49"/>
    </sheetView>
  </sheetViews>
  <sheetFormatPr defaultColWidth="9.00390625" defaultRowHeight="12.75"/>
  <cols>
    <col min="1" max="1" width="5.875" style="0" customWidth="1"/>
    <col min="2" max="2" width="31.625" style="0" customWidth="1"/>
    <col min="3" max="3" width="14.875" style="0" customWidth="1"/>
    <col min="4" max="4" width="17.00390625" style="0" customWidth="1"/>
    <col min="5" max="5" width="17.62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3" spans="1:4" ht="12.75">
      <c r="A3" s="1"/>
      <c r="B3" s="1"/>
      <c r="C3" s="1"/>
      <c r="D3" s="1"/>
    </row>
    <row r="4" spans="1:7" ht="15.75">
      <c r="A4" s="102" t="s">
        <v>60</v>
      </c>
      <c r="B4" s="102"/>
      <c r="C4" s="102"/>
      <c r="D4" s="102"/>
      <c r="E4" s="103"/>
      <c r="G4" s="101" t="s">
        <v>30</v>
      </c>
    </row>
    <row r="5" spans="1:5" ht="15.75">
      <c r="A5" s="102" t="s">
        <v>43</v>
      </c>
      <c r="B5" s="102"/>
      <c r="C5" s="102"/>
      <c r="D5" s="102"/>
      <c r="E5" s="103"/>
    </row>
    <row r="6" ht="28.5" customHeight="1" thickBot="1"/>
    <row r="7" ht="56.25" customHeight="1" hidden="1" thickBot="1"/>
    <row r="8" spans="1:9" ht="84" customHeight="1" thickBot="1">
      <c r="A8" s="72" t="s">
        <v>1</v>
      </c>
      <c r="B8" s="72" t="s">
        <v>2</v>
      </c>
      <c r="C8" s="2" t="s">
        <v>61</v>
      </c>
      <c r="D8" s="2" t="s">
        <v>52</v>
      </c>
      <c r="E8" s="2" t="s">
        <v>4</v>
      </c>
      <c r="F8" s="2" t="s">
        <v>51</v>
      </c>
      <c r="G8" s="73" t="s">
        <v>62</v>
      </c>
      <c r="H8" s="60" t="s">
        <v>31</v>
      </c>
      <c r="I8" s="6" t="s">
        <v>21</v>
      </c>
    </row>
    <row r="9" spans="1:9" ht="13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61">
        <v>8</v>
      </c>
      <c r="I9" s="7" t="s">
        <v>21</v>
      </c>
    </row>
    <row r="10" spans="1:9" ht="12.75">
      <c r="A10" s="10"/>
      <c r="B10" s="10"/>
      <c r="C10" s="10"/>
      <c r="D10" s="10"/>
      <c r="E10" s="10"/>
      <c r="F10" s="10"/>
      <c r="G10" s="19"/>
      <c r="H10" s="62"/>
      <c r="I10" s="8" t="s">
        <v>21</v>
      </c>
    </row>
    <row r="11" spans="1:9" ht="13.5" thickBot="1">
      <c r="A11" s="11"/>
      <c r="B11" s="11" t="s">
        <v>6</v>
      </c>
      <c r="C11" s="15">
        <f>SUM(C14)</f>
        <v>0</v>
      </c>
      <c r="D11" s="15">
        <f>SUM(D14)</f>
        <v>9810145</v>
      </c>
      <c r="E11" s="15">
        <f>SUM(E14)</f>
        <v>7415594</v>
      </c>
      <c r="F11" s="15">
        <f>SUM(F14)</f>
        <v>9810145</v>
      </c>
      <c r="G11" s="18">
        <v>0</v>
      </c>
      <c r="H11" s="63" t="e">
        <f>SUM(H14,#REF!)</f>
        <v>#REF!</v>
      </c>
      <c r="I11" s="9"/>
    </row>
    <row r="12" spans="1:9" ht="13.5" thickTop="1">
      <c r="A12" s="12"/>
      <c r="B12" s="12"/>
      <c r="C12" s="12"/>
      <c r="D12" s="12"/>
      <c r="E12" s="12"/>
      <c r="F12" s="12"/>
      <c r="G12" s="19"/>
      <c r="H12" s="64"/>
      <c r="I12" s="8"/>
    </row>
    <row r="13" spans="1:9" ht="12.75">
      <c r="A13" s="12"/>
      <c r="B13" s="12"/>
      <c r="C13" s="12"/>
      <c r="D13" s="12"/>
      <c r="E13" s="12"/>
      <c r="F13" s="12"/>
      <c r="G13" s="19"/>
      <c r="H13" s="64"/>
      <c r="I13" s="8"/>
    </row>
    <row r="14" spans="1:9" ht="12.75">
      <c r="A14" s="28">
        <v>801</v>
      </c>
      <c r="B14" s="28" t="s">
        <v>7</v>
      </c>
      <c r="C14" s="29">
        <f>SUM(C15:C24)</f>
        <v>0</v>
      </c>
      <c r="D14" s="29">
        <f>SUM(D15:D24)</f>
        <v>9810145</v>
      </c>
      <c r="E14" s="29">
        <f>SUM(E15:E24)</f>
        <v>7415594</v>
      </c>
      <c r="F14" s="29">
        <f>SUM(F15:F24)</f>
        <v>9810145</v>
      </c>
      <c r="G14" s="30">
        <v>0</v>
      </c>
      <c r="H14" s="65">
        <f>SUM(H15:H24)</f>
        <v>0</v>
      </c>
      <c r="I14" s="5" t="s">
        <v>21</v>
      </c>
    </row>
    <row r="15" spans="1:9" ht="12.75">
      <c r="A15" s="12"/>
      <c r="B15" s="12" t="s">
        <v>9</v>
      </c>
      <c r="C15" s="107">
        <v>0</v>
      </c>
      <c r="D15" s="23">
        <f>819721+2070+2900+300+960</f>
        <v>825951</v>
      </c>
      <c r="E15" s="23">
        <f>614929+2070+2900+300+960</f>
        <v>621159</v>
      </c>
      <c r="F15" s="23">
        <f>824691+300+960</f>
        <v>825951</v>
      </c>
      <c r="G15" s="20">
        <v>0</v>
      </c>
      <c r="H15" s="66"/>
      <c r="I15" s="4"/>
    </row>
    <row r="16" spans="1:9" ht="12.75">
      <c r="A16" s="12"/>
      <c r="B16" s="12" t="s">
        <v>10</v>
      </c>
      <c r="C16" s="107">
        <v>0</v>
      </c>
      <c r="D16" s="23">
        <f>678755+1960+5528+2000+1440</f>
        <v>689683</v>
      </c>
      <c r="E16" s="23">
        <f>531711+1960+5528+2000+1440</f>
        <v>542639</v>
      </c>
      <c r="F16" s="23">
        <f>686243+2000+1440</f>
        <v>689683</v>
      </c>
      <c r="G16" s="20">
        <v>0</v>
      </c>
      <c r="H16" s="66"/>
      <c r="I16" s="4"/>
    </row>
    <row r="17" spans="1:9" ht="12.75">
      <c r="A17" s="12"/>
      <c r="B17" s="12" t="s">
        <v>11</v>
      </c>
      <c r="C17" s="107">
        <v>0</v>
      </c>
      <c r="D17" s="23">
        <f>781319+1860+3366+1000+960</f>
        <v>788505</v>
      </c>
      <c r="E17" s="23">
        <f>565175+1860+3366+1000+960</f>
        <v>572361</v>
      </c>
      <c r="F17" s="23">
        <f>786545+1000+960</f>
        <v>788505</v>
      </c>
      <c r="G17" s="20">
        <v>0</v>
      </c>
      <c r="H17" s="66"/>
      <c r="I17" s="4"/>
    </row>
    <row r="18" spans="1:9" ht="12.75">
      <c r="A18" s="12"/>
      <c r="B18" s="12" t="s">
        <v>12</v>
      </c>
      <c r="C18" s="107">
        <v>0</v>
      </c>
      <c r="D18" s="23">
        <f>1301469+3550+5845+2000+480</f>
        <v>1313344</v>
      </c>
      <c r="E18" s="23">
        <f>921616+3550+5845+2000+480</f>
        <v>933491</v>
      </c>
      <c r="F18" s="23">
        <f>1310864+2000+480</f>
        <v>1313344</v>
      </c>
      <c r="G18" s="20">
        <v>0</v>
      </c>
      <c r="H18" s="66">
        <v>0</v>
      </c>
      <c r="I18" s="4"/>
    </row>
    <row r="19" spans="1:9" ht="12.75">
      <c r="A19" s="12"/>
      <c r="B19" s="12" t="s">
        <v>13</v>
      </c>
      <c r="C19" s="107">
        <v>0</v>
      </c>
      <c r="D19" s="23">
        <f>847988+2020+4472+1100+1200</f>
        <v>856780</v>
      </c>
      <c r="E19" s="23">
        <f>611097+2020+4472+1100+1200</f>
        <v>619889</v>
      </c>
      <c r="F19" s="23">
        <f>854480+1100+1200</f>
        <v>856780</v>
      </c>
      <c r="G19" s="20">
        <v>0</v>
      </c>
      <c r="H19" s="66"/>
      <c r="I19" s="4"/>
    </row>
    <row r="20" spans="1:9" ht="12.75">
      <c r="A20" s="12"/>
      <c r="B20" s="82" t="s">
        <v>14</v>
      </c>
      <c r="C20" s="108">
        <v>0</v>
      </c>
      <c r="D20" s="23">
        <f>614865+1440+3401+1300+720</f>
        <v>621726</v>
      </c>
      <c r="E20" s="23">
        <f>460247+1440+3401+1300+720</f>
        <v>467108</v>
      </c>
      <c r="F20" s="23">
        <f>619706+1300+720</f>
        <v>621726</v>
      </c>
      <c r="G20" s="106">
        <v>0</v>
      </c>
      <c r="H20" s="20">
        <v>0</v>
      </c>
      <c r="I20" s="4"/>
    </row>
    <row r="21" spans="1:9" ht="12.75">
      <c r="A21" s="12"/>
      <c r="B21" s="12" t="s">
        <v>15</v>
      </c>
      <c r="C21" s="107">
        <v>0</v>
      </c>
      <c r="D21" s="23">
        <f>1736726+5920+4455+1500+1680</f>
        <v>1750281</v>
      </c>
      <c r="E21" s="23">
        <f>1476437+5920+4455+1500+1680</f>
        <v>1489992</v>
      </c>
      <c r="F21" s="23">
        <f>1747101+1500+1680</f>
        <v>1750281</v>
      </c>
      <c r="G21" s="20">
        <v>0</v>
      </c>
      <c r="H21" s="20"/>
      <c r="I21" s="4"/>
    </row>
    <row r="22" spans="1:9" ht="12.75">
      <c r="A22" s="12"/>
      <c r="B22" s="12" t="s">
        <v>16</v>
      </c>
      <c r="C22" s="107">
        <v>0</v>
      </c>
      <c r="D22" s="23">
        <f>875778+2160+3503+300+960</f>
        <v>882701</v>
      </c>
      <c r="E22" s="23">
        <f>644132+2160+3503+300+960</f>
        <v>651055</v>
      </c>
      <c r="F22" s="23">
        <f>881441+300+960</f>
        <v>882701</v>
      </c>
      <c r="G22" s="20">
        <v>0</v>
      </c>
      <c r="H22" s="20">
        <v>0</v>
      </c>
      <c r="I22" s="4"/>
    </row>
    <row r="23" spans="1:9" ht="12.75">
      <c r="A23" s="12"/>
      <c r="B23" s="12" t="s">
        <v>17</v>
      </c>
      <c r="C23" s="107">
        <v>0</v>
      </c>
      <c r="D23" s="23">
        <f>829313+1980+4829+1000+720</f>
        <v>837842</v>
      </c>
      <c r="E23" s="23">
        <f>594305+1980+4829+1000+720</f>
        <v>602834</v>
      </c>
      <c r="F23" s="23">
        <f>836122+1000+720</f>
        <v>837842</v>
      </c>
      <c r="G23" s="20">
        <v>0</v>
      </c>
      <c r="H23" s="20">
        <v>0</v>
      </c>
      <c r="I23" s="4"/>
    </row>
    <row r="24" spans="1:9" ht="12.75">
      <c r="A24" s="25"/>
      <c r="B24" s="25" t="s">
        <v>18</v>
      </c>
      <c r="C24" s="109">
        <v>0</v>
      </c>
      <c r="D24" s="50">
        <f>1232941+3270+4181+1500+1440</f>
        <v>1243332</v>
      </c>
      <c r="E24" s="50">
        <f>904675+3270+4181+1500+1440</f>
        <v>915066</v>
      </c>
      <c r="F24" s="50">
        <f>1240392+1500+1440</f>
        <v>1243332</v>
      </c>
      <c r="G24" s="27">
        <v>0</v>
      </c>
      <c r="H24" s="27">
        <v>0</v>
      </c>
      <c r="I24" s="4"/>
    </row>
    <row r="25" spans="1:11" ht="12.75">
      <c r="A25" s="35"/>
      <c r="B25" s="36"/>
      <c r="C25" s="36"/>
      <c r="D25" s="37"/>
      <c r="E25" s="37"/>
      <c r="F25" s="37"/>
      <c r="G25" s="37"/>
      <c r="H25" s="37"/>
      <c r="I25" s="4"/>
      <c r="K25" t="s">
        <v>21</v>
      </c>
    </row>
    <row r="26" spans="1:9" ht="12.75">
      <c r="A26" s="8"/>
      <c r="B26" s="33"/>
      <c r="C26" s="33"/>
      <c r="D26" s="34"/>
      <c r="E26" s="34"/>
      <c r="F26" s="34"/>
      <c r="G26" s="34"/>
      <c r="H26" s="34"/>
      <c r="I26" s="4"/>
    </row>
    <row r="27" spans="1:9" ht="15" customHeight="1" thickBot="1">
      <c r="A27" s="38"/>
      <c r="B27" s="39"/>
      <c r="C27" s="39"/>
      <c r="D27" s="40"/>
      <c r="E27" s="40"/>
      <c r="F27" s="40"/>
      <c r="G27" s="34"/>
      <c r="H27" s="40"/>
      <c r="I27" s="4"/>
    </row>
    <row r="28" spans="1:9" ht="55.5" customHeight="1" thickBot="1" thickTop="1">
      <c r="A28" s="90" t="s">
        <v>1</v>
      </c>
      <c r="B28" s="90" t="s">
        <v>2</v>
      </c>
      <c r="C28" s="48" t="s">
        <v>63</v>
      </c>
      <c r="D28" s="48" t="s">
        <v>53</v>
      </c>
      <c r="E28" s="48" t="s">
        <v>51</v>
      </c>
      <c r="F28" s="48" t="s">
        <v>64</v>
      </c>
      <c r="G28" s="86"/>
      <c r="H28" s="69" t="s">
        <v>35</v>
      </c>
      <c r="I28" s="4"/>
    </row>
    <row r="29" spans="1:9" ht="13.5" thickBot="1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21">
        <v>6</v>
      </c>
      <c r="G29" s="87"/>
      <c r="H29" s="61">
        <v>8</v>
      </c>
      <c r="I29" s="4"/>
    </row>
    <row r="30" spans="1:8" ht="12.75">
      <c r="A30" s="12"/>
      <c r="B30" s="12"/>
      <c r="C30" s="12"/>
      <c r="D30" s="12"/>
      <c r="E30" s="12"/>
      <c r="F30" s="19"/>
      <c r="G30" s="12"/>
      <c r="H30" s="64"/>
    </row>
    <row r="31" spans="1:8" ht="13.5" thickBot="1">
      <c r="A31" s="11"/>
      <c r="B31" s="11" t="s">
        <v>50</v>
      </c>
      <c r="C31" s="111">
        <f>SUM(C33,C38,C41,C52,C55,C58)</f>
        <v>34781</v>
      </c>
      <c r="D31" s="111">
        <f>SUM(D33,D38,D41,D52,D55,D58)</f>
        <v>6604969</v>
      </c>
      <c r="E31" s="111">
        <f>SUM(E33,E38,E41,E52,E55,E58)</f>
        <v>6611618</v>
      </c>
      <c r="F31" s="15">
        <f>SUM(F33,F41,F52,F55,F58)</f>
        <v>0</v>
      </c>
      <c r="G31" s="88"/>
      <c r="H31" s="70" t="e">
        <f>SUM(#REF!,H41,H52,H55,#REF!)</f>
        <v>#REF!</v>
      </c>
    </row>
    <row r="32" spans="1:8" ht="13.5" thickTop="1">
      <c r="A32" s="13"/>
      <c r="B32" s="13"/>
      <c r="C32" s="112"/>
      <c r="D32" s="88"/>
      <c r="E32" s="88"/>
      <c r="F32" s="91"/>
      <c r="G32" s="88"/>
      <c r="H32" s="92"/>
    </row>
    <row r="33" spans="1:8" ht="12.75">
      <c r="A33" s="80">
        <v>700</v>
      </c>
      <c r="B33" s="80" t="s">
        <v>39</v>
      </c>
      <c r="C33" s="135">
        <f>SUM(C34,C36)</f>
        <v>25000</v>
      </c>
      <c r="D33" s="83">
        <f>SUM(D34,D36)</f>
        <v>5818674</v>
      </c>
      <c r="E33" s="83">
        <f>SUM(E34,E36)</f>
        <v>5818674</v>
      </c>
      <c r="F33" s="83">
        <f>SUM(F34)</f>
        <v>0</v>
      </c>
      <c r="G33" s="88"/>
      <c r="H33" s="92"/>
    </row>
    <row r="34" spans="1:8" ht="12.75">
      <c r="A34" s="81"/>
      <c r="B34" s="105" t="s">
        <v>54</v>
      </c>
      <c r="C34" s="136">
        <v>0</v>
      </c>
      <c r="D34" s="131">
        <v>5818674</v>
      </c>
      <c r="E34" s="131">
        <v>5818674</v>
      </c>
      <c r="F34" s="54">
        <v>0</v>
      </c>
      <c r="G34" s="88"/>
      <c r="H34" s="92"/>
    </row>
    <row r="35" spans="1:8" ht="12.75">
      <c r="A35" s="81"/>
      <c r="B35" s="82"/>
      <c r="C35" s="137"/>
      <c r="D35" s="138"/>
      <c r="E35" s="138"/>
      <c r="F35" s="20"/>
      <c r="G35" s="88"/>
      <c r="H35" s="92"/>
    </row>
    <row r="36" spans="1:8" ht="12.75">
      <c r="A36" s="81"/>
      <c r="B36" s="110" t="s">
        <v>49</v>
      </c>
      <c r="C36" s="132">
        <v>25000</v>
      </c>
      <c r="D36" s="133">
        <v>0</v>
      </c>
      <c r="E36" s="133">
        <v>0</v>
      </c>
      <c r="F36" s="27">
        <v>0</v>
      </c>
      <c r="G36" s="88"/>
      <c r="H36" s="92"/>
    </row>
    <row r="37" spans="1:8" ht="12.75">
      <c r="A37" s="81"/>
      <c r="B37" s="82"/>
      <c r="C37" s="137"/>
      <c r="D37" s="138"/>
      <c r="E37" s="138"/>
      <c r="F37" s="16"/>
      <c r="G37" s="88"/>
      <c r="H37" s="92"/>
    </row>
    <row r="38" spans="1:8" ht="12.75">
      <c r="A38" s="80">
        <v>750</v>
      </c>
      <c r="B38" s="80" t="s">
        <v>48</v>
      </c>
      <c r="C38" s="135">
        <f>SUM(C39)</f>
        <v>3132</v>
      </c>
      <c r="D38" s="83">
        <f>SUM(D39)</f>
        <v>0</v>
      </c>
      <c r="E38" s="83">
        <f>SUM(E39)</f>
        <v>0</v>
      </c>
      <c r="F38" s="83">
        <f>SUM(F39)</f>
        <v>0</v>
      </c>
      <c r="G38" s="88"/>
      <c r="H38" s="92"/>
    </row>
    <row r="39" spans="1:8" ht="12.75">
      <c r="A39" s="81"/>
      <c r="B39" s="105" t="s">
        <v>49</v>
      </c>
      <c r="C39" s="136">
        <v>3132</v>
      </c>
      <c r="D39" s="131">
        <v>0</v>
      </c>
      <c r="E39" s="131">
        <v>0</v>
      </c>
      <c r="F39" s="54">
        <v>0</v>
      </c>
      <c r="G39" s="88"/>
      <c r="H39" s="92"/>
    </row>
    <row r="40" spans="1:8" ht="12.75">
      <c r="A40" s="12"/>
      <c r="B40" s="12"/>
      <c r="C40" s="115"/>
      <c r="D40" s="116"/>
      <c r="E40" s="116"/>
      <c r="F40" s="20"/>
      <c r="G40" s="16"/>
      <c r="H40" s="66"/>
    </row>
    <row r="41" spans="1:8" ht="12.75">
      <c r="A41" s="28">
        <v>801</v>
      </c>
      <c r="B41" s="28" t="s">
        <v>7</v>
      </c>
      <c r="C41" s="122">
        <f>SUM(C42:C50)</f>
        <v>6649</v>
      </c>
      <c r="D41" s="83">
        <f>SUM(D42:D50)</f>
        <v>141894</v>
      </c>
      <c r="E41" s="83">
        <f>SUM(E42:E50)</f>
        <v>148543</v>
      </c>
      <c r="F41" s="30">
        <f>SUM(F42:F49)</f>
        <v>0</v>
      </c>
      <c r="G41" s="88"/>
      <c r="H41" s="65">
        <f>SUM(H42:H49)</f>
        <v>0</v>
      </c>
    </row>
    <row r="42" spans="1:8" ht="12.75">
      <c r="A42" s="12"/>
      <c r="B42" s="12" t="s">
        <v>22</v>
      </c>
      <c r="C42" s="113">
        <v>0</v>
      </c>
      <c r="D42" s="120">
        <v>35000</v>
      </c>
      <c r="E42" s="120">
        <v>35000</v>
      </c>
      <c r="F42" s="20">
        <v>0</v>
      </c>
      <c r="G42" s="16"/>
      <c r="H42" s="66">
        <v>0</v>
      </c>
    </row>
    <row r="43" spans="1:8" ht="12.75">
      <c r="A43" s="12"/>
      <c r="B43" s="12" t="s">
        <v>23</v>
      </c>
      <c r="C43" s="113">
        <v>0</v>
      </c>
      <c r="D43" s="120">
        <v>22000</v>
      </c>
      <c r="E43" s="120">
        <v>22000</v>
      </c>
      <c r="F43" s="20">
        <v>0</v>
      </c>
      <c r="G43" s="16"/>
      <c r="H43" s="66">
        <v>0</v>
      </c>
    </row>
    <row r="44" spans="1:8" ht="12.75">
      <c r="A44" s="12"/>
      <c r="B44" s="12" t="s">
        <v>24</v>
      </c>
      <c r="C44" s="113">
        <v>0</v>
      </c>
      <c r="D44" s="120">
        <v>20000</v>
      </c>
      <c r="E44" s="120">
        <v>20000</v>
      </c>
      <c r="F44" s="20">
        <v>0</v>
      </c>
      <c r="G44" s="16"/>
      <c r="H44" s="66">
        <v>0</v>
      </c>
    </row>
    <row r="45" spans="1:8" ht="12.75">
      <c r="A45" s="12"/>
      <c r="B45" s="12" t="s">
        <v>44</v>
      </c>
      <c r="C45" s="113">
        <v>0</v>
      </c>
      <c r="D45" s="120">
        <v>32022</v>
      </c>
      <c r="E45" s="120">
        <v>32022</v>
      </c>
      <c r="F45" s="20">
        <v>0</v>
      </c>
      <c r="G45" s="16"/>
      <c r="H45" s="66">
        <v>0</v>
      </c>
    </row>
    <row r="46" spans="1:8" ht="12.75">
      <c r="A46" s="12"/>
      <c r="B46" s="12" t="s">
        <v>46</v>
      </c>
      <c r="C46" s="113">
        <v>3950</v>
      </c>
      <c r="D46" s="120">
        <v>3000</v>
      </c>
      <c r="E46" s="120">
        <v>6950</v>
      </c>
      <c r="F46" s="20">
        <v>0</v>
      </c>
      <c r="G46" s="16"/>
      <c r="H46" s="66"/>
    </row>
    <row r="47" spans="1:8" ht="12.75">
      <c r="A47" s="12"/>
      <c r="B47" s="12" t="s">
        <v>25</v>
      </c>
      <c r="C47" s="113">
        <v>0</v>
      </c>
      <c r="D47" s="120">
        <v>16760</v>
      </c>
      <c r="E47" s="120">
        <v>16760</v>
      </c>
      <c r="F47" s="20">
        <v>0</v>
      </c>
      <c r="G47" s="16"/>
      <c r="H47" s="66">
        <v>0</v>
      </c>
    </row>
    <row r="48" spans="1:8" ht="12.75">
      <c r="A48" s="12"/>
      <c r="B48" s="19" t="s">
        <v>26</v>
      </c>
      <c r="C48" s="121">
        <v>0</v>
      </c>
      <c r="D48" s="106">
        <v>5400</v>
      </c>
      <c r="E48" s="106">
        <v>5400</v>
      </c>
      <c r="F48" s="20">
        <v>0</v>
      </c>
      <c r="G48" s="16"/>
      <c r="H48" s="66">
        <v>0</v>
      </c>
    </row>
    <row r="49" spans="1:8" ht="12.75">
      <c r="A49" s="12"/>
      <c r="B49" s="12" t="s">
        <v>45</v>
      </c>
      <c r="C49" s="113">
        <v>0</v>
      </c>
      <c r="D49" s="120">
        <v>3500</v>
      </c>
      <c r="E49" s="120">
        <v>3500</v>
      </c>
      <c r="F49" s="20">
        <v>0</v>
      </c>
      <c r="G49" s="16"/>
      <c r="H49" s="71">
        <v>0</v>
      </c>
    </row>
    <row r="50" spans="1:8" ht="12.75">
      <c r="A50" s="25"/>
      <c r="B50" s="89" t="s">
        <v>47</v>
      </c>
      <c r="C50" s="114">
        <v>2699</v>
      </c>
      <c r="D50" s="79">
        <v>4212</v>
      </c>
      <c r="E50" s="79">
        <v>6911</v>
      </c>
      <c r="F50" s="27">
        <v>0</v>
      </c>
      <c r="G50" s="16"/>
      <c r="H50" s="66"/>
    </row>
    <row r="51" spans="1:8" ht="12" customHeight="1">
      <c r="A51" s="12"/>
      <c r="B51" s="12"/>
      <c r="C51" s="115"/>
      <c r="D51" s="116"/>
      <c r="E51" s="116"/>
      <c r="F51" s="20"/>
      <c r="G51" s="16"/>
      <c r="H51" s="66"/>
    </row>
    <row r="52" spans="1:8" ht="12.75">
      <c r="A52" s="28">
        <v>852</v>
      </c>
      <c r="B52" s="28" t="s">
        <v>37</v>
      </c>
      <c r="C52" s="122">
        <f>SUM(C53)</f>
        <v>0</v>
      </c>
      <c r="D52" s="83">
        <f>SUM(D53)</f>
        <v>349810</v>
      </c>
      <c r="E52" s="83">
        <f>SUM(E53)</f>
        <v>349810</v>
      </c>
      <c r="F52" s="30">
        <f>SUM(F53)</f>
        <v>0</v>
      </c>
      <c r="G52" s="88"/>
      <c r="H52" s="65">
        <f>SUM(H53)</f>
        <v>0</v>
      </c>
    </row>
    <row r="53" spans="1:8" ht="12.75">
      <c r="A53" s="56"/>
      <c r="B53" s="57" t="s">
        <v>27</v>
      </c>
      <c r="C53" s="130"/>
      <c r="D53" s="131">
        <v>349810</v>
      </c>
      <c r="E53" s="131">
        <v>349810</v>
      </c>
      <c r="F53" s="59">
        <v>0</v>
      </c>
      <c r="G53" s="23"/>
      <c r="H53" s="84">
        <v>0</v>
      </c>
    </row>
    <row r="54" spans="1:8" ht="12.75">
      <c r="A54" s="13"/>
      <c r="B54" s="22"/>
      <c r="C54" s="117"/>
      <c r="D54" s="116"/>
      <c r="E54" s="116"/>
      <c r="F54" s="24"/>
      <c r="G54" s="23"/>
      <c r="H54" s="85"/>
    </row>
    <row r="55" spans="1:8" ht="25.5">
      <c r="A55" s="28">
        <v>853</v>
      </c>
      <c r="B55" s="55" t="s">
        <v>55</v>
      </c>
      <c r="C55" s="122">
        <f>SUM(C56)</f>
        <v>0</v>
      </c>
      <c r="D55" s="83">
        <f>SUM(D56)</f>
        <v>200800</v>
      </c>
      <c r="E55" s="83">
        <f>SUM(E56)</f>
        <v>200800</v>
      </c>
      <c r="F55" s="30">
        <f>SUM(F56)</f>
        <v>0</v>
      </c>
      <c r="G55" s="88"/>
      <c r="H55" s="65" t="e">
        <f>SUM(#REF!)</f>
        <v>#REF!</v>
      </c>
    </row>
    <row r="56" spans="1:8" ht="12.75">
      <c r="A56" s="28"/>
      <c r="B56" s="100" t="s">
        <v>59</v>
      </c>
      <c r="C56" s="132"/>
      <c r="D56" s="133">
        <v>200800</v>
      </c>
      <c r="E56" s="129">
        <v>200800</v>
      </c>
      <c r="F56" s="51">
        <v>0</v>
      </c>
      <c r="G56" s="92"/>
      <c r="H56" s="65"/>
    </row>
    <row r="57" spans="1:8" ht="12.75">
      <c r="A57" s="104"/>
      <c r="B57" s="99"/>
      <c r="C57" s="118"/>
      <c r="D57" s="119"/>
      <c r="E57" s="116"/>
      <c r="F57" s="97"/>
      <c r="G57" s="92"/>
      <c r="H57" s="65"/>
    </row>
    <row r="58" spans="1:8" ht="12.75" customHeight="1">
      <c r="A58" s="75">
        <v>926</v>
      </c>
      <c r="B58" s="98" t="s">
        <v>56</v>
      </c>
      <c r="C58" s="123">
        <f>SUM(C59,C60)</f>
        <v>0</v>
      </c>
      <c r="D58" s="124">
        <f>SUM(D59,D60)</f>
        <v>93791</v>
      </c>
      <c r="E58" s="125">
        <f>SUM(E59,E60)</f>
        <v>93791</v>
      </c>
      <c r="F58" s="30">
        <f>SUM(F59,F60)</f>
        <v>0</v>
      </c>
      <c r="G58" s="92"/>
      <c r="H58" s="65"/>
    </row>
    <row r="59" spans="1:8" ht="33" customHeight="1">
      <c r="A59" s="104"/>
      <c r="B59" s="93" t="s">
        <v>57</v>
      </c>
      <c r="C59" s="121">
        <v>0</v>
      </c>
      <c r="D59" s="126">
        <v>55643</v>
      </c>
      <c r="E59" s="127">
        <v>55643</v>
      </c>
      <c r="F59" s="94">
        <v>0</v>
      </c>
      <c r="G59" s="92"/>
      <c r="H59" s="65"/>
    </row>
    <row r="60" spans="1:8" ht="33" customHeight="1">
      <c r="A60" s="75"/>
      <c r="B60" s="95" t="s">
        <v>58</v>
      </c>
      <c r="C60" s="134">
        <v>0</v>
      </c>
      <c r="D60" s="128">
        <v>38148</v>
      </c>
      <c r="E60" s="129">
        <v>38148</v>
      </c>
      <c r="F60" s="96">
        <v>0</v>
      </c>
      <c r="G60" s="92"/>
      <c r="H60" s="65"/>
    </row>
    <row r="61" spans="1:8" ht="12.75">
      <c r="A61" s="8"/>
      <c r="B61" s="8"/>
      <c r="C61" s="8"/>
      <c r="D61" s="32"/>
      <c r="E61" s="31"/>
      <c r="F61" s="32"/>
      <c r="G61" s="31"/>
      <c r="H61" s="31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72" r:id="rId1"/>
  <colBreaks count="1" manualBreakCount="1">
    <brk id="7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8"/>
  <sheetViews>
    <sheetView workbookViewId="0" topLeftCell="A30">
      <selection activeCell="B6" sqref="B6"/>
    </sheetView>
  </sheetViews>
  <sheetFormatPr defaultColWidth="9.00390625" defaultRowHeight="12.75"/>
  <cols>
    <col min="1" max="1" width="5.875" style="0" customWidth="1"/>
    <col min="2" max="2" width="31.625" style="0" customWidth="1"/>
    <col min="3" max="3" width="17.00390625" style="0" customWidth="1"/>
    <col min="4" max="4" width="17.625" style="0" customWidth="1"/>
    <col min="5" max="5" width="16.875" style="0" customWidth="1"/>
    <col min="6" max="6" width="14.125" style="0" customWidth="1"/>
    <col min="7" max="7" width="11.875" style="0" hidden="1" customWidth="1"/>
    <col min="8" max="8" width="9.75390625" style="0" customWidth="1"/>
  </cols>
  <sheetData>
    <row r="3" spans="1:3" ht="12.75">
      <c r="A3" s="1"/>
      <c r="B3" s="1"/>
      <c r="C3" s="1"/>
    </row>
    <row r="4" spans="1:6" ht="12.75">
      <c r="A4" s="1" t="s">
        <v>0</v>
      </c>
      <c r="B4" s="1"/>
      <c r="C4" s="1"/>
      <c r="F4" s="1" t="s">
        <v>30</v>
      </c>
    </row>
    <row r="5" spans="1:3" ht="12.75">
      <c r="A5" s="1" t="s">
        <v>42</v>
      </c>
      <c r="B5" s="1"/>
      <c r="C5" s="1"/>
    </row>
    <row r="6" spans="1:3" ht="12.75">
      <c r="A6" s="1" t="s">
        <v>43</v>
      </c>
      <c r="B6" s="1"/>
      <c r="C6" s="1"/>
    </row>
    <row r="7" ht="28.5" customHeight="1" thickBot="1"/>
    <row r="8" ht="56.25" customHeight="1" hidden="1"/>
    <row r="9" spans="1:8" ht="84" customHeight="1" thickBot="1">
      <c r="A9" s="72" t="s">
        <v>1</v>
      </c>
      <c r="B9" s="72" t="s">
        <v>2</v>
      </c>
      <c r="C9" s="2" t="s">
        <v>3</v>
      </c>
      <c r="D9" s="2" t="s">
        <v>4</v>
      </c>
      <c r="E9" s="2" t="s">
        <v>36</v>
      </c>
      <c r="F9" s="73" t="s">
        <v>5</v>
      </c>
      <c r="G9" s="60" t="s">
        <v>31</v>
      </c>
      <c r="H9" s="6" t="s">
        <v>21</v>
      </c>
    </row>
    <row r="10" spans="1:8" ht="13.5" thickBot="1">
      <c r="A10" s="3">
        <v>1</v>
      </c>
      <c r="B10" s="3">
        <v>2</v>
      </c>
      <c r="C10" s="3">
        <v>4</v>
      </c>
      <c r="D10" s="3">
        <v>5</v>
      </c>
      <c r="E10" s="3">
        <v>6</v>
      </c>
      <c r="F10" s="21">
        <v>7</v>
      </c>
      <c r="G10" s="61">
        <v>8</v>
      </c>
      <c r="H10" s="7" t="s">
        <v>21</v>
      </c>
    </row>
    <row r="11" spans="1:8" ht="12.75">
      <c r="A11" s="10"/>
      <c r="B11" s="10"/>
      <c r="C11" s="10"/>
      <c r="D11" s="10"/>
      <c r="E11" s="10"/>
      <c r="F11" s="17"/>
      <c r="G11" s="62"/>
      <c r="H11" s="8" t="s">
        <v>21</v>
      </c>
    </row>
    <row r="12" spans="1:8" ht="13.5" thickBot="1">
      <c r="A12" s="11"/>
      <c r="B12" s="11" t="s">
        <v>6</v>
      </c>
      <c r="C12" s="15">
        <f>SUM(C14,C18,C30)</f>
        <v>21559755</v>
      </c>
      <c r="D12" s="15">
        <f>SUM(D14,D18,D30)</f>
        <v>10450092</v>
      </c>
      <c r="E12" s="15">
        <f>SUM(E14,E18,E30)</f>
        <v>21559755</v>
      </c>
      <c r="F12" s="18">
        <f>SUM(F18,F30)</f>
        <v>0</v>
      </c>
      <c r="G12" s="63">
        <f>SUM(G18,G30)</f>
        <v>0</v>
      </c>
      <c r="H12" s="9"/>
    </row>
    <row r="13" spans="1:8" ht="13.5" thickTop="1">
      <c r="A13" s="12"/>
      <c r="B13" s="12"/>
      <c r="C13" s="12"/>
      <c r="D13" s="12"/>
      <c r="E13" s="12"/>
      <c r="F13" s="19"/>
      <c r="G13" s="64"/>
      <c r="H13" s="8"/>
    </row>
    <row r="14" spans="1:8" ht="12.75">
      <c r="A14" s="28">
        <v>700</v>
      </c>
      <c r="B14" s="28" t="s">
        <v>39</v>
      </c>
      <c r="C14" s="74">
        <f>SUM(C15)</f>
        <v>11464350</v>
      </c>
      <c r="D14" s="74">
        <f>SUM(D15)</f>
        <v>3091000</v>
      </c>
      <c r="E14" s="74">
        <f>SUM(E15)</f>
        <v>11464350</v>
      </c>
      <c r="F14" s="75"/>
      <c r="G14" s="64"/>
      <c r="H14" s="8"/>
    </row>
    <row r="15" spans="1:8" ht="12.75">
      <c r="A15" s="52"/>
      <c r="B15" s="76" t="s">
        <v>40</v>
      </c>
      <c r="C15" s="77">
        <v>11464350</v>
      </c>
      <c r="D15" s="77">
        <v>3091000</v>
      </c>
      <c r="E15" s="77">
        <v>11464350</v>
      </c>
      <c r="F15" s="78">
        <v>0</v>
      </c>
      <c r="G15" s="64"/>
      <c r="H15" s="8"/>
    </row>
    <row r="16" spans="1:8" ht="12.75">
      <c r="A16" s="12"/>
      <c r="B16" s="12"/>
      <c r="C16" s="12"/>
      <c r="D16" s="12"/>
      <c r="E16" s="12"/>
      <c r="F16" s="19"/>
      <c r="G16" s="64"/>
      <c r="H16" s="8"/>
    </row>
    <row r="17" spans="1:8" ht="12.75">
      <c r="A17" s="12"/>
      <c r="B17" s="12"/>
      <c r="C17" s="12"/>
      <c r="D17" s="12"/>
      <c r="E17" s="12"/>
      <c r="F17" s="19"/>
      <c r="G17" s="64"/>
      <c r="H17" s="8"/>
    </row>
    <row r="18" spans="1:8" ht="12.75">
      <c r="A18" s="28">
        <v>801</v>
      </c>
      <c r="B18" s="28" t="s">
        <v>7</v>
      </c>
      <c r="C18" s="29">
        <f>SUM(C19:C28)</f>
        <v>7755305</v>
      </c>
      <c r="D18" s="29">
        <f>SUM(D19:D28)</f>
        <v>6069292</v>
      </c>
      <c r="E18" s="29">
        <f>SUM(E19:E28)</f>
        <v>7755305</v>
      </c>
      <c r="F18" s="30">
        <f>SUM(F19:F28)</f>
        <v>0</v>
      </c>
      <c r="G18" s="65">
        <f>SUM(G19:G28)</f>
        <v>0</v>
      </c>
      <c r="H18" s="5" t="s">
        <v>21</v>
      </c>
    </row>
    <row r="19" spans="1:8" ht="12.75">
      <c r="A19" s="12"/>
      <c r="B19" s="12" t="s">
        <v>9</v>
      </c>
      <c r="C19" s="16">
        <f>76869+57969+425578</f>
        <v>560416</v>
      </c>
      <c r="D19" s="16">
        <f>413359+400+1539+2280+2100+3600+2300</f>
        <v>425578</v>
      </c>
      <c r="E19" s="16">
        <v>560416</v>
      </c>
      <c r="F19" s="20">
        <v>0</v>
      </c>
      <c r="G19" s="66"/>
      <c r="H19" s="4"/>
    </row>
    <row r="20" spans="1:8" ht="12.75">
      <c r="A20" s="12"/>
      <c r="B20" s="12" t="s">
        <v>10</v>
      </c>
      <c r="C20" s="16">
        <f>66794+34650+489159</f>
        <v>590603</v>
      </c>
      <c r="D20" s="16">
        <f>476153+400+1679+5032+1395+4500</f>
        <v>489159</v>
      </c>
      <c r="E20" s="16">
        <v>590603</v>
      </c>
      <c r="F20" s="20">
        <v>0</v>
      </c>
      <c r="G20" s="66"/>
      <c r="H20" s="4"/>
    </row>
    <row r="21" spans="1:8" ht="12.75">
      <c r="A21" s="12"/>
      <c r="B21" s="12" t="s">
        <v>11</v>
      </c>
      <c r="C21" s="16">
        <f>74338+1592+41170+412949</f>
        <v>530049</v>
      </c>
      <c r="D21" s="16">
        <f>391417+400+1376+3830+3500+3600+8828</f>
        <v>412951</v>
      </c>
      <c r="E21" s="16">
        <v>530049</v>
      </c>
      <c r="F21" s="20">
        <v>0</v>
      </c>
      <c r="G21" s="66"/>
      <c r="H21" s="4"/>
    </row>
    <row r="22" spans="1:8" ht="12.75">
      <c r="A22" s="12"/>
      <c r="B22" s="12" t="s">
        <v>12</v>
      </c>
      <c r="C22" s="16">
        <f>161659+107448+670493</f>
        <v>939600</v>
      </c>
      <c r="D22" s="16">
        <f>647735+3000+2613+3495+3700+7950+2000</f>
        <v>670493</v>
      </c>
      <c r="E22" s="16">
        <v>939600</v>
      </c>
      <c r="F22" s="20">
        <v>0</v>
      </c>
      <c r="G22" s="66">
        <v>0</v>
      </c>
      <c r="H22" s="4"/>
    </row>
    <row r="23" spans="1:8" ht="12.75">
      <c r="A23" s="12"/>
      <c r="B23" s="12" t="s">
        <v>13</v>
      </c>
      <c r="C23" s="16">
        <f>91627+62650+603233</f>
        <v>757510</v>
      </c>
      <c r="D23" s="16">
        <f>582046+1500+2006+1466+1465+4750+10000</f>
        <v>603233</v>
      </c>
      <c r="E23" s="16">
        <v>757510</v>
      </c>
      <c r="F23" s="20">
        <v>0</v>
      </c>
      <c r="G23" s="66"/>
      <c r="H23" s="4"/>
    </row>
    <row r="24" spans="1:8" ht="12.75">
      <c r="A24" s="12"/>
      <c r="B24" s="12" t="s">
        <v>14</v>
      </c>
      <c r="C24" s="16">
        <f>50661+34074+421212</f>
        <v>505947</v>
      </c>
      <c r="D24" s="16">
        <f>403571+1000+1422+2169+4950+4500+3600</f>
        <v>421212</v>
      </c>
      <c r="E24" s="16">
        <v>505947</v>
      </c>
      <c r="F24" s="20">
        <v>0</v>
      </c>
      <c r="G24" s="20">
        <v>0</v>
      </c>
      <c r="H24" s="4"/>
    </row>
    <row r="25" spans="1:8" ht="12.75">
      <c r="A25" s="12"/>
      <c r="B25" s="12" t="s">
        <v>15</v>
      </c>
      <c r="C25" s="16">
        <f>136519+8000+105539+1144682</f>
        <v>1394740</v>
      </c>
      <c r="D25" s="16">
        <f>1099730+1500+4666+3786+35000</f>
        <v>1144682</v>
      </c>
      <c r="E25" s="16">
        <v>1394740</v>
      </c>
      <c r="F25" s="20">
        <v>0</v>
      </c>
      <c r="G25" s="20"/>
      <c r="H25" s="4"/>
    </row>
    <row r="26" spans="1:8" ht="12.75">
      <c r="A26" s="12"/>
      <c r="B26" s="12" t="s">
        <v>16</v>
      </c>
      <c r="C26" s="16">
        <f>102510+79310+623880</f>
        <v>805700</v>
      </c>
      <c r="D26" s="16">
        <f>613447+400+2147+796+3490+3600</f>
        <v>623880</v>
      </c>
      <c r="E26" s="16">
        <v>805700</v>
      </c>
      <c r="F26" s="20">
        <v>0</v>
      </c>
      <c r="G26" s="20">
        <v>0</v>
      </c>
      <c r="H26" s="4"/>
    </row>
    <row r="27" spans="1:8" ht="12.75">
      <c r="A27" s="12"/>
      <c r="B27" s="12" t="s">
        <v>17</v>
      </c>
      <c r="C27" s="16">
        <f>106720+76736+519915</f>
        <v>703371</v>
      </c>
      <c r="D27" s="16">
        <f>515570+400+1705+2240</f>
        <v>519915</v>
      </c>
      <c r="E27" s="16">
        <v>703371</v>
      </c>
      <c r="F27" s="20">
        <v>0</v>
      </c>
      <c r="G27" s="20">
        <v>0</v>
      </c>
      <c r="H27" s="4"/>
    </row>
    <row r="28" spans="1:8" ht="12.75">
      <c r="A28" s="25"/>
      <c r="B28" s="25" t="s">
        <v>18</v>
      </c>
      <c r="C28" s="79">
        <f>118320+90860+758189</f>
        <v>967369</v>
      </c>
      <c r="D28" s="26">
        <f>752172+500+2552+2965</f>
        <v>758189</v>
      </c>
      <c r="E28" s="79">
        <v>967369</v>
      </c>
      <c r="F28" s="27">
        <v>0</v>
      </c>
      <c r="G28" s="27">
        <v>0</v>
      </c>
      <c r="H28" s="4"/>
    </row>
    <row r="29" spans="1:7" ht="12.75">
      <c r="A29" s="12"/>
      <c r="B29" s="12"/>
      <c r="C29" s="12"/>
      <c r="D29" s="12"/>
      <c r="E29" s="12"/>
      <c r="F29" s="19"/>
      <c r="G29" s="19"/>
    </row>
    <row r="30" spans="1:8" ht="12.75">
      <c r="A30" s="28">
        <v>926</v>
      </c>
      <c r="B30" s="28" t="s">
        <v>19</v>
      </c>
      <c r="C30" s="29">
        <f>SUM(C31)</f>
        <v>2340100</v>
      </c>
      <c r="D30" s="29">
        <f>SUM(D31)</f>
        <v>1289800</v>
      </c>
      <c r="E30" s="29">
        <f>SUM(E31)</f>
        <v>2340100</v>
      </c>
      <c r="F30" s="30">
        <f>SUM(F31)</f>
        <v>0</v>
      </c>
      <c r="G30" s="30">
        <f>SUM(G31)</f>
        <v>0</v>
      </c>
      <c r="H30" s="5" t="s">
        <v>21</v>
      </c>
    </row>
    <row r="31" spans="1:8" ht="12.75">
      <c r="A31" s="42"/>
      <c r="B31" s="43" t="s">
        <v>20</v>
      </c>
      <c r="C31" s="44">
        <f>1586300+433800+320000</f>
        <v>2340100</v>
      </c>
      <c r="D31" s="44">
        <f>1181800+52000+56000</f>
        <v>1289800</v>
      </c>
      <c r="E31" s="44">
        <v>2340100</v>
      </c>
      <c r="F31" s="54">
        <v>0</v>
      </c>
      <c r="G31" s="45">
        <v>0</v>
      </c>
      <c r="H31" s="4" t="s">
        <v>21</v>
      </c>
    </row>
    <row r="32" spans="1:8" ht="12.75">
      <c r="A32" s="35"/>
      <c r="B32" s="36"/>
      <c r="C32" s="37"/>
      <c r="D32" s="37"/>
      <c r="E32" s="37"/>
      <c r="F32" s="37"/>
      <c r="G32" s="37"/>
      <c r="H32" s="4"/>
    </row>
    <row r="33" spans="1:8" ht="12.75">
      <c r="A33" s="8"/>
      <c r="B33" s="33"/>
      <c r="C33" s="34"/>
      <c r="D33" s="34"/>
      <c r="E33" s="34"/>
      <c r="F33" s="34"/>
      <c r="G33" s="34"/>
      <c r="H33" s="4"/>
    </row>
    <row r="34" spans="1:8" ht="12.75">
      <c r="A34" s="8"/>
      <c r="B34" s="33"/>
      <c r="C34" s="34"/>
      <c r="D34" s="34"/>
      <c r="E34" s="34"/>
      <c r="F34" s="34"/>
      <c r="G34" s="34"/>
      <c r="H34" s="4"/>
    </row>
    <row r="35" spans="1:8" ht="13.5" thickBot="1">
      <c r="A35" s="38"/>
      <c r="B35" s="39"/>
      <c r="C35" s="40"/>
      <c r="D35" s="40"/>
      <c r="E35" s="40"/>
      <c r="F35" s="40"/>
      <c r="G35" s="40"/>
      <c r="H35" s="4"/>
    </row>
    <row r="36" spans="1:8" ht="27" thickBot="1" thickTop="1">
      <c r="A36" s="46" t="s">
        <v>1</v>
      </c>
      <c r="B36" s="46" t="s">
        <v>2</v>
      </c>
      <c r="C36" s="47" t="s">
        <v>3</v>
      </c>
      <c r="D36" s="48" t="s">
        <v>4</v>
      </c>
      <c r="E36" s="48" t="s">
        <v>36</v>
      </c>
      <c r="F36" s="68" t="s">
        <v>5</v>
      </c>
      <c r="G36" s="67"/>
      <c r="H36" s="4"/>
    </row>
    <row r="37" spans="1:8" ht="13.5" thickBot="1">
      <c r="A37" s="3">
        <v>1</v>
      </c>
      <c r="B37" s="3">
        <v>2</v>
      </c>
      <c r="C37" s="3">
        <v>4</v>
      </c>
      <c r="D37" s="3">
        <v>5</v>
      </c>
      <c r="E37" s="3">
        <v>6</v>
      </c>
      <c r="F37" s="21">
        <v>7</v>
      </c>
      <c r="G37" s="61">
        <v>8</v>
      </c>
      <c r="H37" s="4"/>
    </row>
    <row r="38" spans="1:8" ht="12.75">
      <c r="A38" s="10"/>
      <c r="B38" s="10"/>
      <c r="C38" s="10"/>
      <c r="D38" s="10"/>
      <c r="E38" s="10"/>
      <c r="F38" s="17"/>
      <c r="G38" s="62"/>
      <c r="H38" s="4"/>
    </row>
    <row r="39" spans="1:8" ht="13.5" thickBot="1">
      <c r="A39" s="11"/>
      <c r="B39" s="41" t="s">
        <v>32</v>
      </c>
      <c r="C39" s="15">
        <f>SUM(C42:C43)</f>
        <v>490090</v>
      </c>
      <c r="D39" s="15">
        <f>SUM(D42:D43)</f>
        <v>95960</v>
      </c>
      <c r="E39" s="15">
        <f>SUM(E42:E43)</f>
        <v>490090</v>
      </c>
      <c r="F39" s="18">
        <f>SUM(F42)</f>
        <v>0</v>
      </c>
      <c r="G39" s="63">
        <f>SUM(G42)</f>
        <v>0</v>
      </c>
      <c r="H39" s="4"/>
    </row>
    <row r="40" spans="1:8" ht="13.5" thickTop="1">
      <c r="A40" s="12"/>
      <c r="B40" s="12"/>
      <c r="C40" s="12"/>
      <c r="D40" s="12"/>
      <c r="E40" s="12"/>
      <c r="F40" s="19"/>
      <c r="G40" s="64"/>
      <c r="H40" s="4"/>
    </row>
    <row r="41" spans="1:8" ht="12.75">
      <c r="A41" s="12"/>
      <c r="B41" s="12"/>
      <c r="C41" s="12"/>
      <c r="D41" s="12"/>
      <c r="E41" s="12"/>
      <c r="F41" s="19"/>
      <c r="G41" s="64"/>
      <c r="H41" s="4"/>
    </row>
    <row r="42" spans="1:8" ht="12.75">
      <c r="A42" s="49">
        <v>710</v>
      </c>
      <c r="B42" s="49" t="s">
        <v>33</v>
      </c>
      <c r="C42" s="50">
        <v>394130</v>
      </c>
      <c r="D42" s="50">
        <v>0</v>
      </c>
      <c r="E42" s="50">
        <v>394130</v>
      </c>
      <c r="F42" s="51">
        <f>SUM(F43)</f>
        <v>0</v>
      </c>
      <c r="G42" s="65">
        <f>SUM(G43)</f>
        <v>0</v>
      </c>
      <c r="H42" s="4"/>
    </row>
    <row r="43" spans="1:8" ht="12.75">
      <c r="A43" s="12">
        <v>750</v>
      </c>
      <c r="B43" s="12" t="s">
        <v>41</v>
      </c>
      <c r="C43" s="16">
        <v>95960</v>
      </c>
      <c r="D43" s="16">
        <v>95960</v>
      </c>
      <c r="E43" s="16">
        <v>95960</v>
      </c>
      <c r="F43" s="20">
        <v>0</v>
      </c>
      <c r="G43" s="66">
        <v>0</v>
      </c>
      <c r="H43" s="4"/>
    </row>
    <row r="44" spans="1:8" ht="12.75">
      <c r="A44" s="12"/>
      <c r="B44" s="14"/>
      <c r="C44" s="16"/>
      <c r="D44" s="16"/>
      <c r="E44" s="16"/>
      <c r="F44" s="27"/>
      <c r="G44" s="66"/>
      <c r="H44" s="4"/>
    </row>
    <row r="45" spans="1:8" ht="12.75">
      <c r="A45" s="35"/>
      <c r="B45" s="36"/>
      <c r="C45" s="37"/>
      <c r="D45" s="37"/>
      <c r="E45" s="37"/>
      <c r="F45" s="37"/>
      <c r="G45" s="37"/>
      <c r="H45" s="4"/>
    </row>
    <row r="46" spans="1:8" ht="12.75">
      <c r="A46" s="8"/>
      <c r="B46" s="33"/>
      <c r="C46" s="34"/>
      <c r="D46" s="34"/>
      <c r="E46" s="34"/>
      <c r="F46" s="34"/>
      <c r="G46" s="34"/>
      <c r="H46" s="4"/>
    </row>
    <row r="47" spans="1:8" ht="12.75">
      <c r="A47" s="8"/>
      <c r="B47" s="33"/>
      <c r="C47" s="34"/>
      <c r="D47" s="34"/>
      <c r="E47" s="34"/>
      <c r="F47" s="34"/>
      <c r="G47" s="34"/>
      <c r="H47" s="4"/>
    </row>
    <row r="48" spans="1:8" ht="12.75">
      <c r="A48" s="8"/>
      <c r="B48" s="33"/>
      <c r="C48" s="34"/>
      <c r="D48" s="34"/>
      <c r="E48" s="34"/>
      <c r="F48" s="34"/>
      <c r="G48" s="34"/>
      <c r="H48" s="4"/>
    </row>
    <row r="49" spans="1:8" ht="12.75">
      <c r="A49" s="8"/>
      <c r="B49" s="33"/>
      <c r="C49" s="34"/>
      <c r="D49" s="34"/>
      <c r="E49" s="34"/>
      <c r="F49" s="34"/>
      <c r="G49" s="34"/>
      <c r="H49" s="4"/>
    </row>
    <row r="50" spans="1:8" ht="15" customHeight="1" thickBot="1">
      <c r="A50" s="38"/>
      <c r="B50" s="39"/>
      <c r="C50" s="40"/>
      <c r="D50" s="40"/>
      <c r="E50" s="40"/>
      <c r="F50" s="40"/>
      <c r="G50" s="40"/>
      <c r="H50" s="4"/>
    </row>
    <row r="51" spans="1:8" ht="55.5" customHeight="1" thickBot="1" thickTop="1">
      <c r="A51" s="46" t="s">
        <v>1</v>
      </c>
      <c r="B51" s="46" t="s">
        <v>2</v>
      </c>
      <c r="C51" s="47" t="s">
        <v>3</v>
      </c>
      <c r="D51" s="48" t="s">
        <v>4</v>
      </c>
      <c r="E51" s="48" t="s">
        <v>34</v>
      </c>
      <c r="F51" s="68" t="s">
        <v>5</v>
      </c>
      <c r="G51" s="69" t="s">
        <v>35</v>
      </c>
      <c r="H51" s="4"/>
    </row>
    <row r="52" spans="1:8" ht="13.5" thickBot="1">
      <c r="A52" s="3">
        <v>1</v>
      </c>
      <c r="B52" s="3">
        <v>2</v>
      </c>
      <c r="C52" s="3">
        <v>4</v>
      </c>
      <c r="D52" s="3">
        <v>5</v>
      </c>
      <c r="E52" s="3">
        <v>6</v>
      </c>
      <c r="F52" s="21">
        <v>7</v>
      </c>
      <c r="G52" s="61">
        <v>8</v>
      </c>
      <c r="H52" s="4"/>
    </row>
    <row r="53" spans="1:7" ht="12.75">
      <c r="A53" s="12"/>
      <c r="B53" s="12"/>
      <c r="C53" s="12"/>
      <c r="D53" s="12"/>
      <c r="E53" s="12"/>
      <c r="F53" s="19"/>
      <c r="G53" s="64"/>
    </row>
    <row r="54" spans="1:7" ht="13.5" thickBot="1">
      <c r="A54" s="11"/>
      <c r="B54" s="11" t="s">
        <v>50</v>
      </c>
      <c r="C54" s="15">
        <f>SUM(C56,C59,C70,C73,C76)</f>
        <v>553649</v>
      </c>
      <c r="D54" s="15">
        <f>SUM(D56,D59,D70,D73,D76)</f>
        <v>0</v>
      </c>
      <c r="E54" s="15">
        <f>SUM(E56,E59,E70,E73,E76)</f>
        <v>553649</v>
      </c>
      <c r="F54" s="18">
        <f>SUM(F59,F70,F73,F76)</f>
        <v>0</v>
      </c>
      <c r="G54" s="70" t="e">
        <f>SUM(#REF!,G59,G70,G73,G76)</f>
        <v>#REF!</v>
      </c>
    </row>
    <row r="55" spans="1:7" ht="13.5" thickTop="1">
      <c r="A55" s="12"/>
      <c r="B55" s="12"/>
      <c r="C55" s="16"/>
      <c r="D55" s="16"/>
      <c r="E55" s="16"/>
      <c r="F55" s="20"/>
      <c r="G55" s="66"/>
    </row>
    <row r="56" spans="1:7" ht="12.75">
      <c r="A56" s="80">
        <v>750</v>
      </c>
      <c r="B56" s="80" t="s">
        <v>48</v>
      </c>
      <c r="C56" s="83">
        <f>SUM(C57)</f>
        <v>25000</v>
      </c>
      <c r="D56" s="83">
        <f>SUM(D57)</f>
        <v>0</v>
      </c>
      <c r="E56" s="83">
        <f>SUM(E57)</f>
        <v>25000</v>
      </c>
      <c r="F56" s="83">
        <f>SUM(F57)</f>
        <v>0</v>
      </c>
      <c r="G56" s="66"/>
    </row>
    <row r="57" spans="1:7" ht="12.75">
      <c r="A57" s="81"/>
      <c r="B57" s="82" t="s">
        <v>49</v>
      </c>
      <c r="C57" s="16">
        <v>25000</v>
      </c>
      <c r="D57" s="16">
        <v>0</v>
      </c>
      <c r="E57" s="16">
        <v>25000</v>
      </c>
      <c r="F57" s="20">
        <v>0</v>
      </c>
      <c r="G57" s="66"/>
    </row>
    <row r="58" spans="1:7" ht="12.75">
      <c r="A58" s="12"/>
      <c r="B58" s="12"/>
      <c r="C58" s="16"/>
      <c r="D58" s="16"/>
      <c r="E58" s="16"/>
      <c r="F58" s="20"/>
      <c r="G58" s="66"/>
    </row>
    <row r="59" spans="1:7" ht="12.75">
      <c r="A59" s="28">
        <v>801</v>
      </c>
      <c r="B59" s="28" t="s">
        <v>7</v>
      </c>
      <c r="C59" s="29">
        <f>SUM(C60:C68)</f>
        <v>112484</v>
      </c>
      <c r="D59" s="29">
        <f>SUM(D60:D68)</f>
        <v>0</v>
      </c>
      <c r="E59" s="29">
        <f>SUM(E60:E68)</f>
        <v>112484</v>
      </c>
      <c r="F59" s="30">
        <f>SUM(F60:F67)</f>
        <v>0</v>
      </c>
      <c r="G59" s="65">
        <f>SUM(G60:G67)</f>
        <v>0</v>
      </c>
    </row>
    <row r="60" spans="1:7" ht="12.75">
      <c r="A60" s="12"/>
      <c r="B60" s="12" t="s">
        <v>22</v>
      </c>
      <c r="C60" s="16">
        <v>21830</v>
      </c>
      <c r="D60" s="16">
        <v>0</v>
      </c>
      <c r="E60" s="16">
        <v>21830</v>
      </c>
      <c r="F60" s="20">
        <v>0</v>
      </c>
      <c r="G60" s="66">
        <v>0</v>
      </c>
    </row>
    <row r="61" spans="1:7" ht="12.75">
      <c r="A61" s="12"/>
      <c r="B61" s="12" t="s">
        <v>23</v>
      </c>
      <c r="C61" s="16">
        <v>17000</v>
      </c>
      <c r="D61" s="16">
        <v>0</v>
      </c>
      <c r="E61" s="16">
        <v>17000</v>
      </c>
      <c r="F61" s="20">
        <v>0</v>
      </c>
      <c r="G61" s="66">
        <v>0</v>
      </c>
    </row>
    <row r="62" spans="1:7" ht="12.75">
      <c r="A62" s="12"/>
      <c r="B62" s="12" t="s">
        <v>24</v>
      </c>
      <c r="C62" s="16">
        <v>6300</v>
      </c>
      <c r="D62" s="16">
        <v>0</v>
      </c>
      <c r="E62" s="16">
        <v>6300</v>
      </c>
      <c r="F62" s="20">
        <v>0</v>
      </c>
      <c r="G62" s="66">
        <v>0</v>
      </c>
    </row>
    <row r="63" spans="1:7" ht="12.75">
      <c r="A63" s="12"/>
      <c r="B63" s="12" t="s">
        <v>44</v>
      </c>
      <c r="C63" s="16">
        <v>28462</v>
      </c>
      <c r="D63" s="16">
        <v>0</v>
      </c>
      <c r="E63" s="16">
        <v>28462</v>
      </c>
      <c r="F63" s="20">
        <v>0</v>
      </c>
      <c r="G63" s="66">
        <v>0</v>
      </c>
    </row>
    <row r="64" spans="1:7" ht="12.75">
      <c r="A64" s="12"/>
      <c r="B64" s="12" t="s">
        <v>46</v>
      </c>
      <c r="C64" s="16">
        <v>3700</v>
      </c>
      <c r="D64" s="16">
        <v>0</v>
      </c>
      <c r="E64" s="16">
        <v>3700</v>
      </c>
      <c r="F64" s="20">
        <v>0</v>
      </c>
      <c r="G64" s="66"/>
    </row>
    <row r="65" spans="1:7" ht="12.75">
      <c r="A65" s="12"/>
      <c r="B65" s="12" t="s">
        <v>25</v>
      </c>
      <c r="C65" s="16">
        <v>17172</v>
      </c>
      <c r="D65" s="16">
        <v>0</v>
      </c>
      <c r="E65" s="16">
        <v>17172</v>
      </c>
      <c r="F65" s="20">
        <v>0</v>
      </c>
      <c r="G65" s="66">
        <v>0</v>
      </c>
    </row>
    <row r="66" spans="1:7" ht="12.75">
      <c r="A66" s="12"/>
      <c r="B66" s="19" t="s">
        <v>26</v>
      </c>
      <c r="C66" s="20">
        <v>10500</v>
      </c>
      <c r="D66" s="20">
        <v>0</v>
      </c>
      <c r="E66" s="20">
        <v>10500</v>
      </c>
      <c r="F66" s="20">
        <v>0</v>
      </c>
      <c r="G66" s="66">
        <v>0</v>
      </c>
    </row>
    <row r="67" spans="1:7" ht="12.75">
      <c r="A67" s="12"/>
      <c r="B67" s="12" t="s">
        <v>45</v>
      </c>
      <c r="C67" s="16">
        <v>3500</v>
      </c>
      <c r="D67" s="16">
        <v>0</v>
      </c>
      <c r="E67" s="16">
        <v>3500</v>
      </c>
      <c r="F67" s="20">
        <v>0</v>
      </c>
      <c r="G67" s="71">
        <v>0</v>
      </c>
    </row>
    <row r="68" spans="1:7" ht="12.75">
      <c r="A68" s="25"/>
      <c r="B68" s="12" t="s">
        <v>47</v>
      </c>
      <c r="C68" s="26">
        <v>4020</v>
      </c>
      <c r="D68" s="26">
        <v>0</v>
      </c>
      <c r="E68" s="26">
        <v>4020</v>
      </c>
      <c r="F68" s="27">
        <v>0</v>
      </c>
      <c r="G68" s="66"/>
    </row>
    <row r="69" spans="1:7" ht="12" customHeight="1">
      <c r="A69" s="12"/>
      <c r="B69" s="12"/>
      <c r="C69" s="16"/>
      <c r="D69" s="16"/>
      <c r="E69" s="16"/>
      <c r="F69" s="20"/>
      <c r="G69" s="66"/>
    </row>
    <row r="70" spans="1:7" ht="12.75">
      <c r="A70" s="28">
        <v>852</v>
      </c>
      <c r="B70" s="28" t="s">
        <v>37</v>
      </c>
      <c r="C70" s="29">
        <f>SUM(C71)</f>
        <v>232145</v>
      </c>
      <c r="D70" s="29">
        <f>SUM(D71)</f>
        <v>0</v>
      </c>
      <c r="E70" s="29">
        <f>SUM(E71)</f>
        <v>232145</v>
      </c>
      <c r="F70" s="30">
        <f>SUM(F71)</f>
        <v>0</v>
      </c>
      <c r="G70" s="30">
        <f>SUM(G71)</f>
        <v>0</v>
      </c>
    </row>
    <row r="71" spans="1:7" ht="12.75">
      <c r="A71" s="56"/>
      <c r="B71" s="57" t="s">
        <v>27</v>
      </c>
      <c r="C71" s="58">
        <v>232145</v>
      </c>
      <c r="D71" s="58">
        <v>0</v>
      </c>
      <c r="E71" s="58">
        <v>232145</v>
      </c>
      <c r="F71" s="59">
        <v>0</v>
      </c>
      <c r="G71" s="59">
        <v>0</v>
      </c>
    </row>
    <row r="72" spans="1:7" ht="12.75">
      <c r="A72" s="13"/>
      <c r="B72" s="22"/>
      <c r="C72" s="23"/>
      <c r="D72" s="23"/>
      <c r="E72" s="23"/>
      <c r="F72" s="24"/>
      <c r="G72" s="24"/>
    </row>
    <row r="73" spans="1:7" ht="25.5">
      <c r="A73" s="28">
        <v>853</v>
      </c>
      <c r="B73" s="55" t="s">
        <v>38</v>
      </c>
      <c r="C73" s="29">
        <f>SUM(C74)</f>
        <v>120240</v>
      </c>
      <c r="D73" s="29">
        <f>SUM(D74)</f>
        <v>0</v>
      </c>
      <c r="E73" s="29">
        <f>SUM(E74)</f>
        <v>120240</v>
      </c>
      <c r="F73" s="30">
        <f>SUM(F74)</f>
        <v>0</v>
      </c>
      <c r="G73" s="30">
        <f>SUM(G74)</f>
        <v>0</v>
      </c>
    </row>
    <row r="74" spans="1:7" ht="12.75">
      <c r="A74" s="28"/>
      <c r="B74" s="49" t="s">
        <v>28</v>
      </c>
      <c r="C74" s="50">
        <v>120240</v>
      </c>
      <c r="D74" s="50">
        <v>0</v>
      </c>
      <c r="E74" s="50">
        <v>120240</v>
      </c>
      <c r="F74" s="51">
        <v>0</v>
      </c>
      <c r="G74" s="51"/>
    </row>
    <row r="75" spans="1:7" ht="12.75">
      <c r="A75" s="12"/>
      <c r="B75" s="12"/>
      <c r="C75" s="16"/>
      <c r="D75" s="16"/>
      <c r="E75" s="16"/>
      <c r="F75" s="20"/>
      <c r="G75" s="20"/>
    </row>
    <row r="76" spans="1:7" ht="12.75">
      <c r="A76" s="28">
        <v>854</v>
      </c>
      <c r="B76" s="28" t="s">
        <v>8</v>
      </c>
      <c r="C76" s="29">
        <f>SUM(C77:C77)</f>
        <v>63780</v>
      </c>
      <c r="D76" s="29">
        <f>SUM(D77:D77)</f>
        <v>0</v>
      </c>
      <c r="E76" s="29">
        <f>SUM(E77:E77)</f>
        <v>63780</v>
      </c>
      <c r="F76" s="30">
        <f>SUM(F77:F77)</f>
        <v>0</v>
      </c>
      <c r="G76" s="30">
        <f>SUM(G77:G77)</f>
        <v>0</v>
      </c>
    </row>
    <row r="77" spans="1:7" ht="12.75">
      <c r="A77" s="52"/>
      <c r="B77" s="52" t="s">
        <v>29</v>
      </c>
      <c r="C77" s="53">
        <v>63780</v>
      </c>
      <c r="D77" s="53">
        <v>0</v>
      </c>
      <c r="E77" s="53">
        <v>63780</v>
      </c>
      <c r="F77" s="54">
        <v>0</v>
      </c>
      <c r="G77" s="54">
        <v>0</v>
      </c>
    </row>
    <row r="78" spans="1:7" ht="12.75">
      <c r="A78" s="8"/>
      <c r="B78" s="8"/>
      <c r="C78" s="32"/>
      <c r="D78" s="31"/>
      <c r="E78" s="32"/>
      <c r="F78" s="31"/>
      <c r="G78" s="3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2008-11-13T10:58:55Z</cp:lastPrinted>
  <dcterms:created xsi:type="dcterms:W3CDTF">2000-11-10T11:40:53Z</dcterms:created>
  <dcterms:modified xsi:type="dcterms:W3CDTF">2008-11-13T11:02:18Z</dcterms:modified>
  <cp:category/>
  <cp:version/>
  <cp:contentType/>
  <cp:contentStatus/>
</cp:coreProperties>
</file>