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'Arkusz1'!$A$1:$G$374</definedName>
  </definedNames>
  <calcPr fullCalcOnLoad="1"/>
</workbook>
</file>

<file path=xl/comments1.xml><?xml version="1.0" encoding="utf-8"?>
<comments xmlns="http://schemas.openxmlformats.org/spreadsheetml/2006/main">
  <authors>
    <author>Urząd Miasta w Brzegu</author>
  </authors>
  <commentList>
    <comment ref="C92" authorId="0">
      <text>
        <r>
          <rPr>
            <b/>
            <sz val="8"/>
            <rFont val="Tahoma"/>
            <family val="0"/>
          </rPr>
          <t>Urząd Miasta w Brzegu: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<sst xmlns="http://schemas.openxmlformats.org/spreadsheetml/2006/main" count="305" uniqueCount="122">
  <si>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</si>
  <si>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</si>
  <si>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</si>
  <si>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</si>
  <si>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</si>
  <si>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</si>
  <si>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</si>
  <si>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</si>
  <si>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</si>
  <si>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</si>
  <si>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</si>
  <si>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</si>
  <si>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</si>
  <si>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</si>
  <si>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</si>
  <si>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</si>
  <si>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</si>
  <si>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</si>
  <si>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</si>
  <si>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</si>
  <si>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</si>
  <si>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</si>
  <si>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</si>
  <si>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</si>
  <si>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</si>
  <si>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</si>
  <si>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</si>
  <si>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</si>
  <si>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</si>
  <si>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</si>
  <si>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</si>
  <si>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</si>
  <si>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</si>
  <si>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</si>
  <si>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</si>
  <si>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</si>
  <si>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</si>
  <si>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</si>
  <si>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</si>
  <si>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</si>
  <si>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</si>
  <si>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Zał. Nr 3</t>
  </si>
  <si>
    <t>Pomoc społeczna</t>
  </si>
  <si>
    <t>rezerwa ogólna</t>
  </si>
  <si>
    <t>w tym: wydatki bieżace</t>
  </si>
  <si>
    <t>dotacja dla przedszkoli</t>
  </si>
  <si>
    <t xml:space="preserve">rezerwa celowa </t>
  </si>
  <si>
    <t>zakup towarów i usług</t>
  </si>
  <si>
    <t>dotacje</t>
  </si>
  <si>
    <t xml:space="preserve">w tym: dotacje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</si>
  <si>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</si>
  <si>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</si>
  <si>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</si>
  <si>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</si>
  <si>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</si>
  <si>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</si>
  <si>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</si>
  <si>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</si>
  <si>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</si>
  <si>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</si>
  <si>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</si>
  <si>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</si>
  <si>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</si>
  <si>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</si>
  <si>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</si>
  <si>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</si>
  <si>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</si>
  <si>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</si>
  <si>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</si>
  <si>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</si>
  <si>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</si>
  <si>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</si>
  <si>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</si>
  <si>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</si>
  <si>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</si>
  <si>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</si>
  <si>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</si>
  <si>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</si>
  <si>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</si>
  <si>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</si>
  <si>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</si>
  <si>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</si>
  <si>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</si>
  <si>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</si>
  <si>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</si>
  <si>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</si>
  <si>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</si>
  <si>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</si>
  <si>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</si>
  <si>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</si>
  <si>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</si>
  <si>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wynagrodzenia i pochodne od wynagrodzeń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</si>
  <si>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</si>
  <si>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</si>
  <si>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</si>
  <si>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</si>
  <si>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</si>
  <si>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</si>
  <si>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świadczenia na rzecz osób fizycznych</t>
  </si>
  <si>
    <t xml:space="preserve">wydatki majątkowe </t>
  </si>
  <si>
    <t>Zwalczanie narkomanii</t>
  </si>
  <si>
    <t>Ośrodki wsparcia</t>
  </si>
  <si>
    <t>Wydatki budżetowe na 2008 rok</t>
  </si>
  <si>
    <t>* na realizację zadań własnych z zakresu zarządzania kryzysowego</t>
  </si>
  <si>
    <t>* na poręczenie spłaty pożyczki zaciągniętej przez PWiK w Brzegu Sp. z o.o.</t>
  </si>
  <si>
    <t>w tym: dotacja</t>
  </si>
  <si>
    <t>wydatki z tytułu poręczeń udzielonych przez jst</t>
  </si>
  <si>
    <t>* modernizacja bazy obozowej w Jarosławcu</t>
  </si>
  <si>
    <t>wydatki majątkowe:</t>
  </si>
  <si>
    <t xml:space="preserve">w tym: </t>
  </si>
  <si>
    <t>wydatki bieżące:</t>
  </si>
  <si>
    <t>01.01.2008 r.</t>
  </si>
  <si>
    <t>Wykonanie</t>
  </si>
  <si>
    <t>Wyk.</t>
  </si>
  <si>
    <t>%</t>
  </si>
  <si>
    <t>Wytwarzanie i zaopatrywanie w energię elektryczną, gaz i wodę</t>
  </si>
  <si>
    <t>Dostarczanie ciepła</t>
  </si>
  <si>
    <t>Państwowy Fundusz Rehabilitacji Osób Niepełnosprawnych</t>
  </si>
  <si>
    <t>31.12.2008 r.</t>
  </si>
  <si>
    <t>Komendy Powiatowe Policji</t>
  </si>
  <si>
    <t>Komendy Powiatowej Państwowej Straży Pożarnej</t>
  </si>
  <si>
    <t>Urzędy naczelmych organów władzy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</si>
</sst>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5" xfId="0" applyFill="1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1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27" xfId="0" applyBorder="1" applyAlignment="1">
      <alignment/>
    </xf>
    <xf numFmtId="166" fontId="5" fillId="0" borderId="27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0" fontId="0" fillId="0" borderId="8" xfId="0" applyFill="1" applyBorder="1" applyAlignment="1">
      <alignment/>
    </xf>
    <xf numFmtId="166" fontId="5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6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8" xfId="0" applyNumberFormat="1" applyBorder="1" applyAlignment="1">
      <alignment horizontal="right"/>
    </xf>
    <xf numFmtId="164" fontId="0" fillId="0" borderId="28" xfId="0" applyNumberForma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8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166" fontId="5" fillId="0" borderId="28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3" xfId="0" applyFill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view="pageBreakPreview" zoomScaleSheetLayoutView="100" workbookViewId="0" topLeftCell="A86">
      <selection activeCell="C92" sqref="C92"/>
    </sheetView>
  </sheetViews>
  <sheetFormatPr defaultColWidth="9.00390625" defaultRowHeight="12.75"/>
  <cols>
    <col min="2" max="2" width="8.00390625" style="0" customWidth="1"/>
    <col min="3" max="3" width="42.625" style="0" customWidth="1"/>
    <col min="4" max="5" width="15.00390625" style="0" customWidth="1"/>
    <col min="6" max="6" width="15.125" style="0" customWidth="1"/>
    <col min="7" max="7" width="8.375" style="0" customWidth="1"/>
  </cols>
  <sheetData>
    <row r="1" spans="2:6" ht="15.75">
      <c r="B1" s="1"/>
      <c r="C1" s="43" t="s">
        <v>102</v>
      </c>
      <c r="D1" s="44"/>
      <c r="E1" s="1"/>
      <c r="F1" s="44" t="s">
        <v>41</v>
      </c>
    </row>
    <row r="2" spans="4:8" ht="13.5" thickBot="1">
      <c r="D2" s="29"/>
      <c r="H2" t="s">
        <v>2</v>
      </c>
    </row>
    <row r="3" spans="2:7" ht="12.75">
      <c r="B3" s="57"/>
      <c r="C3" s="4"/>
      <c r="D3" s="2"/>
      <c r="E3" s="2"/>
      <c r="F3" s="2"/>
      <c r="G3" s="2"/>
    </row>
    <row r="4" spans="2:7" ht="12.75">
      <c r="B4" s="58" t="s">
        <v>0</v>
      </c>
      <c r="C4" s="7" t="s">
        <v>3</v>
      </c>
      <c r="D4" s="3" t="s">
        <v>4</v>
      </c>
      <c r="E4" s="3" t="s">
        <v>4</v>
      </c>
      <c r="F4" s="3" t="s">
        <v>112</v>
      </c>
      <c r="G4" s="3" t="s">
        <v>113</v>
      </c>
    </row>
    <row r="5" spans="2:7" ht="12.75">
      <c r="B5" s="58" t="s">
        <v>1</v>
      </c>
      <c r="C5" s="5"/>
      <c r="D5" s="3" t="s">
        <v>111</v>
      </c>
      <c r="E5" s="3" t="s">
        <v>118</v>
      </c>
      <c r="F5" s="3" t="s">
        <v>118</v>
      </c>
      <c r="G5" s="79" t="s">
        <v>114</v>
      </c>
    </row>
    <row r="6" spans="2:7" ht="13.5" thickBot="1">
      <c r="B6" s="59"/>
      <c r="C6" s="6"/>
      <c r="D6" s="77"/>
      <c r="E6" s="77"/>
      <c r="F6" s="77"/>
      <c r="G6" s="77"/>
    </row>
    <row r="7" spans="2:7" ht="12.75">
      <c r="B7" s="60"/>
      <c r="D7" s="12"/>
      <c r="E7" s="12"/>
      <c r="F7" s="12"/>
      <c r="G7" s="12"/>
    </row>
    <row r="8" spans="2:7" ht="13.5" thickBot="1">
      <c r="B8" s="61" t="s">
        <v>5</v>
      </c>
      <c r="C8" s="8" t="s">
        <v>6</v>
      </c>
      <c r="D8" s="13">
        <f aca="true" t="shared" si="0" ref="D8:F10">SUM(D9)</f>
        <v>1000</v>
      </c>
      <c r="E8" s="97">
        <f t="shared" si="0"/>
        <v>2711.65</v>
      </c>
      <c r="F8" s="97">
        <f t="shared" si="0"/>
        <v>2573.65</v>
      </c>
      <c r="G8" s="96">
        <f>(F8/E8)*100</f>
        <v>94.91084763889145</v>
      </c>
    </row>
    <row r="9" spans="2:7" ht="13.5" thickTop="1">
      <c r="B9" s="62" t="s">
        <v>7</v>
      </c>
      <c r="C9" s="10" t="s">
        <v>8</v>
      </c>
      <c r="D9" s="14">
        <f t="shared" si="0"/>
        <v>1000</v>
      </c>
      <c r="E9" s="98">
        <f t="shared" si="0"/>
        <v>2711.65</v>
      </c>
      <c r="F9" s="98">
        <f t="shared" si="0"/>
        <v>2573.65</v>
      </c>
      <c r="G9" s="83">
        <f>(F9/E9)*100</f>
        <v>94.91084763889145</v>
      </c>
    </row>
    <row r="10" spans="2:7" ht="12.75">
      <c r="B10" s="63"/>
      <c r="C10" t="s">
        <v>9</v>
      </c>
      <c r="D10" s="15">
        <f t="shared" si="0"/>
        <v>1000</v>
      </c>
      <c r="E10" s="99">
        <f t="shared" si="0"/>
        <v>2711.65</v>
      </c>
      <c r="F10" s="99">
        <f t="shared" si="0"/>
        <v>2573.65</v>
      </c>
      <c r="G10" s="82">
        <f>(F10/E10)*100</f>
        <v>94.91084763889145</v>
      </c>
    </row>
    <row r="11" spans="2:7" ht="12.75">
      <c r="B11" s="63"/>
      <c r="C11" t="s">
        <v>13</v>
      </c>
      <c r="D11" s="15">
        <v>1000</v>
      </c>
      <c r="E11" s="99">
        <v>2711.65</v>
      </c>
      <c r="F11" s="99">
        <v>2573.65</v>
      </c>
      <c r="G11" s="82">
        <f>(F11/E11)*100</f>
        <v>94.91084763889145</v>
      </c>
    </row>
    <row r="12" spans="2:7" ht="12.75">
      <c r="B12" s="63"/>
      <c r="D12" s="15"/>
      <c r="E12" s="99"/>
      <c r="F12" s="99"/>
      <c r="G12" s="82"/>
    </row>
    <row r="13" spans="2:7" ht="26.25" thickBot="1">
      <c r="B13" s="61">
        <v>400</v>
      </c>
      <c r="C13" s="26" t="s">
        <v>115</v>
      </c>
      <c r="D13" s="13">
        <f aca="true" t="shared" si="1" ref="D13:F15">SUM(D14)</f>
        <v>0</v>
      </c>
      <c r="E13" s="97">
        <f t="shared" si="1"/>
        <v>5705</v>
      </c>
      <c r="F13" s="97">
        <f t="shared" si="1"/>
        <v>5704.07</v>
      </c>
      <c r="G13" s="80">
        <f>(F13/E13)*100</f>
        <v>99.98369851007888</v>
      </c>
    </row>
    <row r="14" spans="2:7" ht="13.5" thickTop="1">
      <c r="B14" s="62">
        <v>40001</v>
      </c>
      <c r="C14" s="10" t="s">
        <v>116</v>
      </c>
      <c r="D14" s="14">
        <f t="shared" si="1"/>
        <v>0</v>
      </c>
      <c r="E14" s="98">
        <f t="shared" si="1"/>
        <v>5705</v>
      </c>
      <c r="F14" s="98">
        <f t="shared" si="1"/>
        <v>5704.07</v>
      </c>
      <c r="G14" s="83">
        <f>(F14/E14)*100</f>
        <v>99.98369851007888</v>
      </c>
    </row>
    <row r="15" spans="2:7" ht="12.75">
      <c r="B15" s="63"/>
      <c r="C15" t="s">
        <v>9</v>
      </c>
      <c r="D15" s="15">
        <f t="shared" si="1"/>
        <v>0</v>
      </c>
      <c r="E15" s="99">
        <f t="shared" si="1"/>
        <v>5705</v>
      </c>
      <c r="F15" s="99">
        <f t="shared" si="1"/>
        <v>5704.07</v>
      </c>
      <c r="G15" s="82">
        <f>(F15/E15)*100</f>
        <v>99.98369851007888</v>
      </c>
    </row>
    <row r="16" spans="2:7" ht="12.75">
      <c r="B16" s="63"/>
      <c r="C16" t="s">
        <v>13</v>
      </c>
      <c r="D16" s="15">
        <v>0</v>
      </c>
      <c r="E16" s="99">
        <v>5705</v>
      </c>
      <c r="F16" s="99">
        <v>5704.07</v>
      </c>
      <c r="G16" s="82">
        <f>(F16/E16)*100</f>
        <v>99.98369851007888</v>
      </c>
    </row>
    <row r="17" spans="2:7" ht="13.5" thickBot="1">
      <c r="B17" s="25"/>
      <c r="C17" s="9"/>
      <c r="D17" s="16"/>
      <c r="E17" s="86"/>
      <c r="F17" s="109"/>
      <c r="G17" s="16"/>
    </row>
    <row r="18" spans="2:7" ht="13.5" thickTop="1">
      <c r="B18" s="24"/>
      <c r="C18" s="35"/>
      <c r="D18" s="41"/>
      <c r="E18" s="87"/>
      <c r="F18" s="110"/>
      <c r="G18" s="41"/>
    </row>
    <row r="19" spans="2:7" ht="13.5" thickBot="1">
      <c r="B19" s="64">
        <v>600</v>
      </c>
      <c r="C19" s="8" t="s">
        <v>10</v>
      </c>
      <c r="D19" s="13">
        <f>SUM(D20,D25)</f>
        <v>7754000</v>
      </c>
      <c r="E19" s="97">
        <f>SUM(E20,E25)</f>
        <v>8954787</v>
      </c>
      <c r="F19" s="97">
        <f>SUM(F20,F25)</f>
        <v>6512176.26</v>
      </c>
      <c r="G19" s="80">
        <f>(F19/E19)*100</f>
        <v>72.72284935420575</v>
      </c>
    </row>
    <row r="20" spans="2:7" ht="13.5" thickTop="1">
      <c r="B20" s="65">
        <v>60004</v>
      </c>
      <c r="C20" s="10" t="s">
        <v>11</v>
      </c>
      <c r="D20" s="14">
        <f>SUM(D21,D23)</f>
        <v>695000</v>
      </c>
      <c r="E20" s="98">
        <f>SUM(E21,E23)</f>
        <v>771000</v>
      </c>
      <c r="F20" s="98">
        <f>SUM(F21,F23)</f>
        <v>754764.92</v>
      </c>
      <c r="G20" s="81">
        <f>(F20/E20)*100</f>
        <v>97.89428274967575</v>
      </c>
    </row>
    <row r="21" spans="2:7" ht="12.75">
      <c r="B21" s="63"/>
      <c r="C21" t="s">
        <v>9</v>
      </c>
      <c r="D21" s="15">
        <f>SUM(D22)</f>
        <v>655000</v>
      </c>
      <c r="E21" s="99">
        <f>SUM(E22)</f>
        <v>654300</v>
      </c>
      <c r="F21" s="99">
        <f>SUM(F22)</f>
        <v>638657.76</v>
      </c>
      <c r="G21" s="82">
        <f>(F21/E21)*100</f>
        <v>97.60931682714352</v>
      </c>
    </row>
    <row r="22" spans="2:7" ht="12.75">
      <c r="B22" s="63"/>
      <c r="C22" t="s">
        <v>13</v>
      </c>
      <c r="D22" s="15">
        <v>655000</v>
      </c>
      <c r="E22" s="99">
        <v>654300</v>
      </c>
      <c r="F22" s="99">
        <v>638657.76</v>
      </c>
      <c r="G22" s="82">
        <f>(F22/E22)*100</f>
        <v>97.60931682714352</v>
      </c>
    </row>
    <row r="23" spans="2:7" ht="12.75">
      <c r="B23" s="63"/>
      <c r="C23" t="s">
        <v>16</v>
      </c>
      <c r="D23" s="15">
        <v>40000</v>
      </c>
      <c r="E23" s="99">
        <v>116700</v>
      </c>
      <c r="F23" s="99">
        <v>116107.16</v>
      </c>
      <c r="G23" s="82">
        <f>(F23/E23)*100</f>
        <v>99.49199657240788</v>
      </c>
    </row>
    <row r="24" spans="2:7" ht="12.75">
      <c r="B24" s="63"/>
      <c r="D24" s="15" t="s">
        <v>2</v>
      </c>
      <c r="E24" s="85" t="s">
        <v>2</v>
      </c>
      <c r="F24" s="99" t="s">
        <v>2</v>
      </c>
      <c r="G24" s="15"/>
    </row>
    <row r="25" spans="2:7" ht="12.75">
      <c r="B25" s="66">
        <v>60016</v>
      </c>
      <c r="C25" s="11" t="s">
        <v>12</v>
      </c>
      <c r="D25" s="17">
        <f>SUM(D26,D28)</f>
        <v>7059000</v>
      </c>
      <c r="E25" s="102">
        <f>SUM(E26,E28)</f>
        <v>8183787</v>
      </c>
      <c r="F25" s="102">
        <f>SUM(F26,F28)</f>
        <v>5757411.34</v>
      </c>
      <c r="G25" s="83">
        <f>(F25/E25)*100</f>
        <v>70.3514319226539</v>
      </c>
    </row>
    <row r="26" spans="2:7" ht="12.75">
      <c r="B26" s="63"/>
      <c r="C26" t="s">
        <v>9</v>
      </c>
      <c r="D26" s="15">
        <f>SUM(D27)</f>
        <v>2389000</v>
      </c>
      <c r="E26" s="99">
        <f>SUM(E27)</f>
        <v>3157287</v>
      </c>
      <c r="F26" s="99">
        <f>SUM(F27)</f>
        <v>1971422.67</v>
      </c>
      <c r="G26" s="82">
        <f>(F26/E26)*100</f>
        <v>62.440401205211934</v>
      </c>
    </row>
    <row r="27" spans="2:7" ht="12.75">
      <c r="B27" s="63"/>
      <c r="C27" t="s">
        <v>13</v>
      </c>
      <c r="D27" s="15">
        <f>1500000+889000</f>
        <v>2389000</v>
      </c>
      <c r="E27" s="99">
        <v>3157287</v>
      </c>
      <c r="F27" s="99">
        <v>1971422.67</v>
      </c>
      <c r="G27" s="82">
        <f>(F27/E27)*100</f>
        <v>62.440401205211934</v>
      </c>
    </row>
    <row r="28" spans="2:7" ht="12.75">
      <c r="B28" s="63"/>
      <c r="C28" s="31" t="s">
        <v>16</v>
      </c>
      <c r="D28" s="15">
        <v>4670000</v>
      </c>
      <c r="E28" s="99">
        <v>5026500</v>
      </c>
      <c r="F28" s="99">
        <v>3785988.67</v>
      </c>
      <c r="G28" s="82">
        <f>(F28/E28)*100</f>
        <v>75.32057435591366</v>
      </c>
    </row>
    <row r="29" spans="2:7" ht="13.5" thickBot="1">
      <c r="B29" s="25"/>
      <c r="C29" s="9"/>
      <c r="D29" s="16"/>
      <c r="E29" s="86"/>
      <c r="F29" s="86"/>
      <c r="G29" s="16"/>
    </row>
    <row r="30" spans="2:7" ht="13.5" thickTop="1">
      <c r="B30" s="24"/>
      <c r="D30" s="18"/>
      <c r="E30" s="88"/>
      <c r="F30" s="88"/>
      <c r="G30" s="18"/>
    </row>
    <row r="31" spans="2:7" ht="13.5" thickBot="1">
      <c r="B31" s="64">
        <v>700</v>
      </c>
      <c r="C31" s="8" t="s">
        <v>14</v>
      </c>
      <c r="D31" s="19">
        <f>SUM(,D32,D36,D42)</f>
        <v>8808587</v>
      </c>
      <c r="E31" s="103">
        <f>SUM(,E32,E36,E42)</f>
        <v>8886969</v>
      </c>
      <c r="F31" s="103">
        <f>SUM(,F32,F36,F42)</f>
        <v>7035226.62</v>
      </c>
      <c r="G31" s="80">
        <f>(F31/E31)*100</f>
        <v>79.16339777937787</v>
      </c>
    </row>
    <row r="32" spans="2:7" ht="26.25" thickTop="1">
      <c r="B32" s="66">
        <v>70004</v>
      </c>
      <c r="C32" s="27" t="s">
        <v>51</v>
      </c>
      <c r="D32" s="22">
        <f aca="true" t="shared" si="2" ref="D32:F33">SUM(D33)</f>
        <v>570000</v>
      </c>
      <c r="E32" s="100">
        <f t="shared" si="2"/>
        <v>565000</v>
      </c>
      <c r="F32" s="100">
        <f t="shared" si="2"/>
        <v>492821.23</v>
      </c>
      <c r="G32" s="81">
        <f>(F32/E32)*100</f>
        <v>87.22499646017698</v>
      </c>
    </row>
    <row r="33" spans="2:7" ht="12.75">
      <c r="B33" s="63"/>
      <c r="C33" t="s">
        <v>9</v>
      </c>
      <c r="D33" s="15">
        <f t="shared" si="2"/>
        <v>570000</v>
      </c>
      <c r="E33" s="99">
        <f t="shared" si="2"/>
        <v>565000</v>
      </c>
      <c r="F33" s="99">
        <f t="shared" si="2"/>
        <v>492821.23</v>
      </c>
      <c r="G33" s="82">
        <f>(F33/E33)*100</f>
        <v>87.22499646017698</v>
      </c>
    </row>
    <row r="34" spans="2:7" ht="12.75">
      <c r="B34" s="63"/>
      <c r="C34" t="s">
        <v>15</v>
      </c>
      <c r="D34" s="21">
        <v>570000</v>
      </c>
      <c r="E34" s="101">
        <v>565000</v>
      </c>
      <c r="F34" s="101">
        <v>492821.23</v>
      </c>
      <c r="G34" s="82">
        <f>(F34/E34)*100</f>
        <v>87.22499646017698</v>
      </c>
    </row>
    <row r="35" spans="2:7" ht="12.75">
      <c r="B35" s="63"/>
      <c r="D35" s="21"/>
      <c r="E35" s="101"/>
      <c r="F35" s="101"/>
      <c r="G35" s="21"/>
    </row>
    <row r="36" spans="2:7" ht="12.75">
      <c r="B36" s="66">
        <v>70005</v>
      </c>
      <c r="C36" s="11" t="s">
        <v>52</v>
      </c>
      <c r="D36" s="22">
        <f>SUM(D37,D40)</f>
        <v>2902587</v>
      </c>
      <c r="E36" s="100">
        <f>SUM(E37,E40)</f>
        <v>2909323</v>
      </c>
      <c r="F36" s="100">
        <f>SUM(F37,F40)</f>
        <v>2814727.69</v>
      </c>
      <c r="G36" s="83">
        <f>(F36/E36)*100</f>
        <v>96.74854562384445</v>
      </c>
    </row>
    <row r="37" spans="2:7" ht="12.75">
      <c r="B37" s="63"/>
      <c r="C37" t="s">
        <v>17</v>
      </c>
      <c r="D37" s="21">
        <f>SUM(D38:D39)</f>
        <v>2887587</v>
      </c>
      <c r="E37" s="101">
        <f>SUM(E38:E39)</f>
        <v>2894323</v>
      </c>
      <c r="F37" s="101">
        <f>SUM(F38:F39)</f>
        <v>2799857.42</v>
      </c>
      <c r="G37" s="82">
        <f>(F37/E37)*100</f>
        <v>96.73617699199433</v>
      </c>
    </row>
    <row r="38" spans="2:7" ht="12.75">
      <c r="B38" s="63"/>
      <c r="C38" t="s">
        <v>13</v>
      </c>
      <c r="D38" s="21">
        <v>1581350</v>
      </c>
      <c r="E38" s="101">
        <v>1349132</v>
      </c>
      <c r="F38" s="101">
        <v>1298482.65</v>
      </c>
      <c r="G38" s="82">
        <f>(F38/E38)*100</f>
        <v>96.24578247347183</v>
      </c>
    </row>
    <row r="39" spans="2:7" ht="12.75">
      <c r="B39" s="63"/>
      <c r="C39" t="s">
        <v>91</v>
      </c>
      <c r="D39" s="21">
        <v>1306237</v>
      </c>
      <c r="E39" s="101">
        <v>1545191</v>
      </c>
      <c r="F39" s="101">
        <v>1501374.77</v>
      </c>
      <c r="G39" s="82">
        <f>(F39/E39)*100</f>
        <v>97.16434861450786</v>
      </c>
    </row>
    <row r="40" spans="2:7" ht="12.75">
      <c r="B40" s="63"/>
      <c r="C40" t="s">
        <v>16</v>
      </c>
      <c r="D40" s="21">
        <v>15000</v>
      </c>
      <c r="E40" s="101">
        <v>15000</v>
      </c>
      <c r="F40" s="101">
        <v>14870.27</v>
      </c>
      <c r="G40" s="82">
        <f>(F40/E40)*100</f>
        <v>99.13513333333334</v>
      </c>
    </row>
    <row r="41" spans="2:7" ht="12.75">
      <c r="B41" s="63"/>
      <c r="D41" s="21"/>
      <c r="E41" s="90"/>
      <c r="F41" s="101"/>
      <c r="G41" s="21"/>
    </row>
    <row r="42" spans="2:7" ht="12.75">
      <c r="B42" s="66">
        <v>70095</v>
      </c>
      <c r="C42" s="11" t="s">
        <v>8</v>
      </c>
      <c r="D42" s="22">
        <f>SUM(D43,D45)</f>
        <v>5336000</v>
      </c>
      <c r="E42" s="100">
        <f>SUM(E43,E45)</f>
        <v>5412646</v>
      </c>
      <c r="F42" s="100">
        <f>SUM(F43,F45)</f>
        <v>3727677.7</v>
      </c>
      <c r="G42" s="83">
        <f>(F42/E42)*100</f>
        <v>68.86978568337926</v>
      </c>
    </row>
    <row r="43" spans="2:7" ht="12.75">
      <c r="B43" s="63"/>
      <c r="C43" s="37" t="s">
        <v>9</v>
      </c>
      <c r="D43" s="21">
        <f>SUM(D44)</f>
        <v>1930000</v>
      </c>
      <c r="E43" s="101">
        <f>SUM(E44)</f>
        <v>1861846</v>
      </c>
      <c r="F43" s="101">
        <f>SUM(F44)</f>
        <v>1150500.47</v>
      </c>
      <c r="G43" s="82">
        <f>(F43/E43)*100</f>
        <v>61.79353555557226</v>
      </c>
    </row>
    <row r="44" spans="2:7" ht="12.75">
      <c r="B44" s="63"/>
      <c r="C44" s="37" t="s">
        <v>13</v>
      </c>
      <c r="D44" s="21">
        <v>1930000</v>
      </c>
      <c r="E44" s="101">
        <v>1861846</v>
      </c>
      <c r="F44" s="101">
        <v>1150500.47</v>
      </c>
      <c r="G44" s="82">
        <f>(F44/E44)*100</f>
        <v>61.79353555557226</v>
      </c>
    </row>
    <row r="45" spans="2:7" ht="12.75">
      <c r="B45" s="63"/>
      <c r="C45" t="s">
        <v>16</v>
      </c>
      <c r="D45" s="21">
        <f>3706000-300000</f>
        <v>3406000</v>
      </c>
      <c r="E45" s="101">
        <v>3550800</v>
      </c>
      <c r="F45" s="101">
        <v>2577177.23</v>
      </c>
      <c r="G45" s="82">
        <f>(F45/E45)*100</f>
        <v>72.58018559197927</v>
      </c>
    </row>
    <row r="46" spans="2:7" ht="13.5" thickBot="1">
      <c r="B46" s="25"/>
      <c r="C46" s="9"/>
      <c r="D46" s="23"/>
      <c r="E46" s="91"/>
      <c r="F46" s="105"/>
      <c r="G46" s="23"/>
    </row>
    <row r="47" spans="2:7" ht="13.5" thickTop="1">
      <c r="B47" s="24"/>
      <c r="D47" s="24"/>
      <c r="E47" s="88"/>
      <c r="F47" s="88"/>
      <c r="G47" s="24"/>
    </row>
    <row r="48" spans="2:7" ht="13.5" thickBot="1">
      <c r="B48" s="64">
        <v>710</v>
      </c>
      <c r="C48" s="8" t="s">
        <v>18</v>
      </c>
      <c r="D48" s="19">
        <f>SUM(D49,D54,D58)</f>
        <v>651600</v>
      </c>
      <c r="E48" s="103">
        <f>SUM(E49,E54,E58)</f>
        <v>992638</v>
      </c>
      <c r="F48" s="103">
        <f>SUM(F49,F54,F58)</f>
        <v>711453.3900000001</v>
      </c>
      <c r="G48" s="80">
        <f>(F48/E48)*100</f>
        <v>71.67299559355979</v>
      </c>
    </row>
    <row r="49" spans="2:7" ht="13.5" thickTop="1">
      <c r="B49" s="65">
        <v>71004</v>
      </c>
      <c r="C49" s="10" t="s">
        <v>53</v>
      </c>
      <c r="D49" s="20">
        <f>SUM(D50)</f>
        <v>173600</v>
      </c>
      <c r="E49" s="104">
        <f>SUM(E50)</f>
        <v>241720</v>
      </c>
      <c r="F49" s="104">
        <f>SUM(F50)</f>
        <v>4230</v>
      </c>
      <c r="G49" s="81">
        <f>(F49/E49)*100</f>
        <v>1.7499586298196261</v>
      </c>
    </row>
    <row r="50" spans="2:7" ht="12.75">
      <c r="B50" s="63"/>
      <c r="C50" t="s">
        <v>9</v>
      </c>
      <c r="D50" s="21">
        <f>SUM(D51:D52)</f>
        <v>173600</v>
      </c>
      <c r="E50" s="101">
        <f>SUM(E51:E52)</f>
        <v>241720</v>
      </c>
      <c r="F50" s="101">
        <f>SUM(F51:F52)</f>
        <v>4230</v>
      </c>
      <c r="G50" s="82">
        <f>(F50/E50)*100</f>
        <v>1.7499586298196261</v>
      </c>
    </row>
    <row r="51" spans="2:7" ht="12.75">
      <c r="B51" s="63"/>
      <c r="C51" t="s">
        <v>13</v>
      </c>
      <c r="D51" s="21">
        <v>167600</v>
      </c>
      <c r="E51" s="101">
        <v>236920</v>
      </c>
      <c r="F51" s="101">
        <v>1830</v>
      </c>
      <c r="G51" s="82">
        <f>(F51/E51)*100</f>
        <v>0.7724126287354381</v>
      </c>
    </row>
    <row r="52" spans="2:7" ht="12.75">
      <c r="B52" s="63"/>
      <c r="C52" t="s">
        <v>91</v>
      </c>
      <c r="D52" s="21">
        <v>6000</v>
      </c>
      <c r="E52" s="101">
        <v>4800</v>
      </c>
      <c r="F52" s="101">
        <v>2400</v>
      </c>
      <c r="G52" s="82">
        <f>(F52/E52)*100</f>
        <v>50</v>
      </c>
    </row>
    <row r="53" spans="2:7" ht="12.75">
      <c r="B53" s="63"/>
      <c r="D53" s="21"/>
      <c r="E53" s="90"/>
      <c r="F53" s="90"/>
      <c r="G53" s="21"/>
    </row>
    <row r="54" spans="2:7" ht="12.75">
      <c r="B54" s="66">
        <v>71014</v>
      </c>
      <c r="C54" s="11" t="s">
        <v>54</v>
      </c>
      <c r="D54" s="22">
        <f aca="true" t="shared" si="3" ref="D54:F55">SUM(D55)</f>
        <v>2000</v>
      </c>
      <c r="E54" s="100">
        <f t="shared" si="3"/>
        <v>3500</v>
      </c>
      <c r="F54" s="100">
        <f t="shared" si="3"/>
        <v>3386.81</v>
      </c>
      <c r="G54" s="83">
        <f>(F54/E54)*100</f>
        <v>96.76599999999999</v>
      </c>
    </row>
    <row r="55" spans="2:7" ht="12.75">
      <c r="B55" s="63"/>
      <c r="C55" t="s">
        <v>9</v>
      </c>
      <c r="D55" s="21">
        <f t="shared" si="3"/>
        <v>2000</v>
      </c>
      <c r="E55" s="101">
        <f t="shared" si="3"/>
        <v>3500</v>
      </c>
      <c r="F55" s="101">
        <f t="shared" si="3"/>
        <v>3386.81</v>
      </c>
      <c r="G55" s="82">
        <f>(F55/E55)*100</f>
        <v>96.76599999999999</v>
      </c>
    </row>
    <row r="56" spans="2:7" ht="12.75">
      <c r="B56" s="63"/>
      <c r="C56" t="s">
        <v>19</v>
      </c>
      <c r="D56" s="21">
        <v>2000</v>
      </c>
      <c r="E56" s="101">
        <v>3500</v>
      </c>
      <c r="F56" s="101">
        <v>3386.81</v>
      </c>
      <c r="G56" s="82">
        <f>(F56/E56)*100</f>
        <v>96.76599999999999</v>
      </c>
    </row>
    <row r="57" spans="2:7" ht="12.75">
      <c r="B57" s="63"/>
      <c r="D57" s="21"/>
      <c r="E57" s="101"/>
      <c r="F57" s="90"/>
      <c r="G57" s="21"/>
    </row>
    <row r="58" spans="2:7" ht="12.75">
      <c r="B58" s="66">
        <v>71035</v>
      </c>
      <c r="C58" s="11" t="s">
        <v>92</v>
      </c>
      <c r="D58" s="22">
        <f>SUM(D59,D61)</f>
        <v>476000</v>
      </c>
      <c r="E58" s="100">
        <f>SUM(E59,E61)</f>
        <v>747418</v>
      </c>
      <c r="F58" s="100">
        <f>SUM(F59,F61)</f>
        <v>703836.5800000001</v>
      </c>
      <c r="G58" s="83">
        <f>(F58/E58)*100</f>
        <v>94.16907005183178</v>
      </c>
    </row>
    <row r="59" spans="2:7" ht="12.75">
      <c r="B59" s="63"/>
      <c r="C59" s="37" t="s">
        <v>9</v>
      </c>
      <c r="D59" s="21">
        <f>SUM(D60)</f>
        <v>371000</v>
      </c>
      <c r="E59" s="101">
        <f>SUM(E60)</f>
        <v>471000</v>
      </c>
      <c r="F59" s="101">
        <f>SUM(F60)</f>
        <v>436058.64</v>
      </c>
      <c r="G59" s="82">
        <f>(F59/E59)*100</f>
        <v>92.58145222929937</v>
      </c>
    </row>
    <row r="60" spans="2:7" ht="12.75">
      <c r="B60" s="63"/>
      <c r="C60" s="37" t="s">
        <v>13</v>
      </c>
      <c r="D60" s="21">
        <v>371000</v>
      </c>
      <c r="E60" s="101">
        <v>471000</v>
      </c>
      <c r="F60" s="101">
        <v>436058.64</v>
      </c>
      <c r="G60" s="82">
        <f>(F60/E60)*100</f>
        <v>92.58145222929937</v>
      </c>
    </row>
    <row r="61" spans="2:7" ht="12.75">
      <c r="B61" s="66"/>
      <c r="C61" s="120" t="s">
        <v>16</v>
      </c>
      <c r="D61" s="22">
        <f>5000+100000</f>
        <v>105000</v>
      </c>
      <c r="E61" s="100">
        <v>276418</v>
      </c>
      <c r="F61" s="100">
        <v>267777.94</v>
      </c>
      <c r="G61" s="83">
        <f>(F61/E61)*100</f>
        <v>96.87427736254513</v>
      </c>
    </row>
    <row r="62" spans="2:7" ht="12.75">
      <c r="B62" s="30"/>
      <c r="C62" s="37"/>
      <c r="D62" s="117"/>
      <c r="E62" s="118"/>
      <c r="F62" s="118"/>
      <c r="G62" s="119"/>
    </row>
    <row r="63" spans="2:7" ht="13.5" thickBot="1">
      <c r="B63" s="9"/>
      <c r="C63" s="9"/>
      <c r="D63" s="9"/>
      <c r="E63" s="121"/>
      <c r="F63" s="121"/>
      <c r="G63" s="9"/>
    </row>
    <row r="64" spans="2:7" ht="13.5" thickTop="1">
      <c r="B64" s="24"/>
      <c r="C64" s="24"/>
      <c r="D64" s="24"/>
      <c r="E64" s="88"/>
      <c r="F64" s="88"/>
      <c r="G64" s="24"/>
    </row>
    <row r="65" spans="2:7" ht="13.5" thickBot="1">
      <c r="B65" s="64">
        <v>750</v>
      </c>
      <c r="C65" s="8" t="s">
        <v>20</v>
      </c>
      <c r="D65" s="19">
        <f>SUM(D66,D70,D77,D83,D88)</f>
        <v>9551719</v>
      </c>
      <c r="E65" s="103">
        <f>SUM(E66,E70,E77,E83,E88)</f>
        <v>9572059</v>
      </c>
      <c r="F65" s="103">
        <f>SUM(F66,F70,F77,F83,F88)</f>
        <v>7893486.5200000005</v>
      </c>
      <c r="G65" s="80">
        <f>(F65/E65)*100</f>
        <v>82.46383061366421</v>
      </c>
    </row>
    <row r="66" spans="2:7" ht="13.5" thickTop="1">
      <c r="B66" s="65">
        <v>75011</v>
      </c>
      <c r="C66" s="10" t="s">
        <v>55</v>
      </c>
      <c r="D66" s="20">
        <f aca="true" t="shared" si="4" ref="D66:F67">SUM(D67)</f>
        <v>232545</v>
      </c>
      <c r="E66" s="104">
        <f t="shared" si="4"/>
        <v>232545</v>
      </c>
      <c r="F66" s="104">
        <f t="shared" si="4"/>
        <v>232545</v>
      </c>
      <c r="G66" s="83">
        <f>(F66/E66)*100</f>
        <v>100</v>
      </c>
    </row>
    <row r="67" spans="2:7" ht="12.75">
      <c r="B67" s="63"/>
      <c r="C67" t="s">
        <v>9</v>
      </c>
      <c r="D67" s="21">
        <f t="shared" si="4"/>
        <v>232545</v>
      </c>
      <c r="E67" s="101">
        <f t="shared" si="4"/>
        <v>232545</v>
      </c>
      <c r="F67" s="101">
        <f t="shared" si="4"/>
        <v>232545</v>
      </c>
      <c r="G67" s="82">
        <f>(F67/E67)*100</f>
        <v>100</v>
      </c>
    </row>
    <row r="68" spans="2:7" ht="12.75">
      <c r="B68" s="63"/>
      <c r="C68" t="s">
        <v>21</v>
      </c>
      <c r="D68" s="21">
        <v>232545</v>
      </c>
      <c r="E68" s="101">
        <v>232545</v>
      </c>
      <c r="F68" s="101">
        <v>232545</v>
      </c>
      <c r="G68" s="82">
        <f>(F68/E68)*100</f>
        <v>100</v>
      </c>
    </row>
    <row r="69" spans="2:7" ht="12.75">
      <c r="B69" s="63"/>
      <c r="D69" s="21"/>
      <c r="E69" s="90"/>
      <c r="F69" s="90"/>
      <c r="G69" s="21"/>
    </row>
    <row r="70" spans="2:7" ht="12.75">
      <c r="B70" s="66">
        <v>75022</v>
      </c>
      <c r="C70" s="11" t="s">
        <v>56</v>
      </c>
      <c r="D70" s="22">
        <f>SUM(D71,D75)</f>
        <v>312600</v>
      </c>
      <c r="E70" s="100">
        <f>SUM(E71,E75)</f>
        <v>312600</v>
      </c>
      <c r="F70" s="100">
        <f>SUM(F71,F75)</f>
        <v>302193.79</v>
      </c>
      <c r="G70" s="83">
        <f aca="true" t="shared" si="5" ref="G70:G75">(F70/E70)*100</f>
        <v>96.67107805502239</v>
      </c>
    </row>
    <row r="71" spans="2:7" ht="12.75">
      <c r="B71" s="63"/>
      <c r="C71" t="s">
        <v>17</v>
      </c>
      <c r="D71" s="21">
        <f>SUM(D72:D74)</f>
        <v>287600</v>
      </c>
      <c r="E71" s="101">
        <f>SUM(E72:E74)</f>
        <v>287600</v>
      </c>
      <c r="F71" s="101">
        <f>SUM(F72:F74)</f>
        <v>277193.79</v>
      </c>
      <c r="G71" s="82">
        <f t="shared" si="5"/>
        <v>96.38170723226703</v>
      </c>
    </row>
    <row r="72" spans="2:7" ht="12.75">
      <c r="B72" s="63"/>
      <c r="C72" t="s">
        <v>22</v>
      </c>
      <c r="D72" s="21">
        <f>224700+50400</f>
        <v>275100</v>
      </c>
      <c r="E72" s="101">
        <v>266959</v>
      </c>
      <c r="F72" s="101">
        <v>258735.86</v>
      </c>
      <c r="G72" s="82">
        <f t="shared" si="5"/>
        <v>96.91969927966466</v>
      </c>
    </row>
    <row r="73" spans="2:7" ht="12.75">
      <c r="B73" s="63"/>
      <c r="C73" t="s">
        <v>23</v>
      </c>
      <c r="D73" s="21">
        <v>10000</v>
      </c>
      <c r="E73" s="101">
        <v>19941</v>
      </c>
      <c r="F73" s="101">
        <v>17757.93</v>
      </c>
      <c r="G73" s="82">
        <f t="shared" si="5"/>
        <v>89.05235444561457</v>
      </c>
    </row>
    <row r="74" spans="2:7" ht="12.75">
      <c r="B74" s="63"/>
      <c r="C74" t="s">
        <v>91</v>
      </c>
      <c r="D74" s="21">
        <v>2500</v>
      </c>
      <c r="E74" s="101">
        <v>700</v>
      </c>
      <c r="F74" s="101">
        <v>700</v>
      </c>
      <c r="G74" s="82">
        <f t="shared" si="5"/>
        <v>100</v>
      </c>
    </row>
    <row r="75" spans="2:7" ht="12.75">
      <c r="B75" s="63"/>
      <c r="C75" t="s">
        <v>16</v>
      </c>
      <c r="D75" s="21">
        <v>25000</v>
      </c>
      <c r="E75" s="101">
        <v>25000</v>
      </c>
      <c r="F75" s="101">
        <v>25000</v>
      </c>
      <c r="G75" s="82">
        <f t="shared" si="5"/>
        <v>100</v>
      </c>
    </row>
    <row r="76" spans="2:7" ht="12.75">
      <c r="B76" s="63"/>
      <c r="C76" s="30"/>
      <c r="D76" s="21"/>
      <c r="E76" s="90"/>
      <c r="F76" s="90"/>
      <c r="G76" s="21"/>
    </row>
    <row r="77" spans="2:7" ht="12.75">
      <c r="B77" s="66">
        <v>75023</v>
      </c>
      <c r="C77" s="11" t="s">
        <v>57</v>
      </c>
      <c r="D77" s="22">
        <f>SUM(D78,D81)</f>
        <v>7968674</v>
      </c>
      <c r="E77" s="100">
        <f>SUM(E78,E81)</f>
        <v>7989014</v>
      </c>
      <c r="F77" s="100">
        <f>SUM(F78,F81)</f>
        <v>6720841.37</v>
      </c>
      <c r="G77" s="83">
        <f>(F77/E77)*100</f>
        <v>84.12604321384342</v>
      </c>
    </row>
    <row r="78" spans="2:7" ht="12.75">
      <c r="B78" s="63"/>
      <c r="C78" t="s">
        <v>9</v>
      </c>
      <c r="D78" s="21">
        <f>SUM(D79:D80)</f>
        <v>7343674</v>
      </c>
      <c r="E78" s="101">
        <f>SUM(E79:E80)</f>
        <v>7364014</v>
      </c>
      <c r="F78" s="101">
        <f>SUM(F79:F80)</f>
        <v>6663533.17</v>
      </c>
      <c r="G78" s="82">
        <f>(F78/E78)*100</f>
        <v>90.48778519432472</v>
      </c>
    </row>
    <row r="79" spans="2:7" ht="12.75">
      <c r="B79" s="63"/>
      <c r="C79" t="s">
        <v>21</v>
      </c>
      <c r="D79" s="21">
        <f>5505140+101712</f>
        <v>5606852</v>
      </c>
      <c r="E79" s="101">
        <v>5627157</v>
      </c>
      <c r="F79" s="101">
        <v>5206848.38</v>
      </c>
      <c r="G79" s="82">
        <f>(F79/E79)*100</f>
        <v>92.53071097891883</v>
      </c>
    </row>
    <row r="80" spans="2:7" ht="12.75">
      <c r="B80" s="63"/>
      <c r="C80" t="s">
        <v>23</v>
      </c>
      <c r="D80" s="21">
        <f>1786822-50000</f>
        <v>1736822</v>
      </c>
      <c r="E80" s="101">
        <v>1736857</v>
      </c>
      <c r="F80" s="101">
        <v>1456684.79</v>
      </c>
      <c r="G80" s="82">
        <f>(F80/E80)*100</f>
        <v>83.86901109302607</v>
      </c>
    </row>
    <row r="81" spans="2:7" ht="12.75">
      <c r="B81" s="66"/>
      <c r="C81" s="11" t="s">
        <v>16</v>
      </c>
      <c r="D81" s="47">
        <v>625000</v>
      </c>
      <c r="E81" s="100">
        <v>625000</v>
      </c>
      <c r="F81" s="100">
        <v>57308.2</v>
      </c>
      <c r="G81" s="82">
        <f>(F81/E81)*100</f>
        <v>9.169312</v>
      </c>
    </row>
    <row r="82" spans="2:7" ht="12.75">
      <c r="B82" s="67"/>
      <c r="C82" s="38"/>
      <c r="D82" s="39"/>
      <c r="E82" s="92"/>
      <c r="F82" s="92"/>
      <c r="G82" s="39"/>
    </row>
    <row r="83" spans="2:7" ht="12.75">
      <c r="B83" s="66">
        <v>75075</v>
      </c>
      <c r="C83" s="11" t="s">
        <v>93</v>
      </c>
      <c r="D83" s="22">
        <f>SUM(D84)</f>
        <v>1026900</v>
      </c>
      <c r="E83" s="100">
        <f>SUM(E84)</f>
        <v>1026900</v>
      </c>
      <c r="F83" s="100">
        <f>SUM(F84)</f>
        <v>629380.92</v>
      </c>
      <c r="G83" s="83">
        <f>(F83/E83)*100</f>
        <v>61.289406952965244</v>
      </c>
    </row>
    <row r="84" spans="2:7" ht="12.75">
      <c r="B84" s="63"/>
      <c r="C84" s="37" t="s">
        <v>35</v>
      </c>
      <c r="D84" s="21">
        <f>SUM(D85,D86)</f>
        <v>1026900</v>
      </c>
      <c r="E84" s="101">
        <f>SUM(E85,E86)</f>
        <v>1026900</v>
      </c>
      <c r="F84" s="101">
        <f>SUM(F85,F86)</f>
        <v>629380.92</v>
      </c>
      <c r="G84" s="82">
        <f>(F84/E84)*100</f>
        <v>61.289406952965244</v>
      </c>
    </row>
    <row r="85" spans="2:7" ht="12.75">
      <c r="B85" s="63"/>
      <c r="C85" s="37" t="s">
        <v>13</v>
      </c>
      <c r="D85" s="21">
        <v>1016500</v>
      </c>
      <c r="E85" s="101">
        <v>1016500</v>
      </c>
      <c r="F85" s="101">
        <v>629380.92</v>
      </c>
      <c r="G85" s="82">
        <f>(F85/E85)*100</f>
        <v>61.91647024102313</v>
      </c>
    </row>
    <row r="86" spans="2:7" ht="12.75">
      <c r="B86" s="63"/>
      <c r="C86" s="37" t="s">
        <v>91</v>
      </c>
      <c r="D86" s="21">
        <v>10400</v>
      </c>
      <c r="E86" s="101">
        <v>10400</v>
      </c>
      <c r="F86" s="101">
        <v>0</v>
      </c>
      <c r="G86" s="82">
        <f>(F86/E86)*100</f>
        <v>0</v>
      </c>
    </row>
    <row r="87" spans="2:7" ht="12.75">
      <c r="B87" s="63"/>
      <c r="C87" s="30"/>
      <c r="D87" s="21"/>
      <c r="E87" s="90"/>
      <c r="F87" s="101"/>
      <c r="G87" s="21"/>
    </row>
    <row r="88" spans="2:7" ht="12.75">
      <c r="B88" s="66">
        <v>75095</v>
      </c>
      <c r="C88" s="11" t="s">
        <v>8</v>
      </c>
      <c r="D88" s="22">
        <f>SUM(D89)</f>
        <v>11000</v>
      </c>
      <c r="E88" s="100">
        <f>SUM(E89)</f>
        <v>11000</v>
      </c>
      <c r="F88" s="100">
        <f>SUM(F89)</f>
        <v>8525.44</v>
      </c>
      <c r="G88" s="83">
        <f>(F88/E88)*100</f>
        <v>77.504</v>
      </c>
    </row>
    <row r="89" spans="2:7" ht="12.75">
      <c r="B89" s="63"/>
      <c r="C89" t="s">
        <v>9</v>
      </c>
      <c r="D89" s="21">
        <f>SUM(D90:D90)</f>
        <v>11000</v>
      </c>
      <c r="E89" s="101">
        <f>SUM(E90:E90)</f>
        <v>11000</v>
      </c>
      <c r="F89" s="101">
        <f>SUM(F90:F90)</f>
        <v>8525.44</v>
      </c>
      <c r="G89" s="82">
        <f>(F89/E89)*100</f>
        <v>77.504</v>
      </c>
    </row>
    <row r="90" spans="2:7" ht="12.75">
      <c r="B90" s="63" t="s">
        <v>2</v>
      </c>
      <c r="C90" t="s">
        <v>13</v>
      </c>
      <c r="D90" s="21">
        <v>11000</v>
      </c>
      <c r="E90" s="101">
        <v>11000</v>
      </c>
      <c r="F90" s="101">
        <v>8525.44</v>
      </c>
      <c r="G90" s="82">
        <f>(F90/E90)*100</f>
        <v>77.504</v>
      </c>
    </row>
    <row r="91" spans="2:7" ht="13.5" thickBot="1">
      <c r="B91" s="25"/>
      <c r="C91" s="9"/>
      <c r="D91" s="23"/>
      <c r="E91" s="91"/>
      <c r="F91" s="91"/>
      <c r="G91" s="23"/>
    </row>
    <row r="92" spans="2:7" ht="2.25" customHeight="1" thickTop="1">
      <c r="B92" s="24"/>
      <c r="C92" s="75" t="s">
        <v>121</v>
      </c>
      <c r="D92" s="24"/>
      <c r="E92" s="88"/>
      <c r="F92" s="88"/>
      <c r="G92" s="24"/>
    </row>
    <row r="93" spans="2:7" ht="41.25" customHeight="1" thickBot="1">
      <c r="B93" s="68">
        <v>751</v>
      </c>
      <c r="C93" s="26" t="s">
        <v>58</v>
      </c>
      <c r="D93" s="19">
        <f aca="true" t="shared" si="6" ref="D93:F95">SUM(D94)</f>
        <v>6425</v>
      </c>
      <c r="E93" s="103">
        <f t="shared" si="6"/>
        <v>5711</v>
      </c>
      <c r="F93" s="103">
        <f t="shared" si="6"/>
        <v>5711</v>
      </c>
      <c r="G93" s="80">
        <f>(F93/E93)*100</f>
        <v>100</v>
      </c>
    </row>
    <row r="94" spans="2:7" ht="26.25" thickTop="1">
      <c r="B94" s="65">
        <v>75101</v>
      </c>
      <c r="C94" s="42" t="s">
        <v>59</v>
      </c>
      <c r="D94" s="20">
        <f t="shared" si="6"/>
        <v>6425</v>
      </c>
      <c r="E94" s="104">
        <f t="shared" si="6"/>
        <v>5711</v>
      </c>
      <c r="F94" s="104">
        <f t="shared" si="6"/>
        <v>5711</v>
      </c>
      <c r="G94" s="83">
        <f>(F94/E94)*100</f>
        <v>100</v>
      </c>
    </row>
    <row r="95" spans="2:7" ht="12.75">
      <c r="B95" s="63"/>
      <c r="C95" t="s">
        <v>9</v>
      </c>
      <c r="D95" s="21">
        <f t="shared" si="6"/>
        <v>6425</v>
      </c>
      <c r="E95" s="101">
        <f t="shared" si="6"/>
        <v>5711</v>
      </c>
      <c r="F95" s="101">
        <f t="shared" si="6"/>
        <v>5711</v>
      </c>
      <c r="G95" s="82">
        <f>(F95/E95)*100</f>
        <v>100</v>
      </c>
    </row>
    <row r="96" spans="2:7" ht="12.75">
      <c r="B96" s="63"/>
      <c r="C96" t="s">
        <v>21</v>
      </c>
      <c r="D96" s="21">
        <v>6425</v>
      </c>
      <c r="E96" s="101">
        <v>5711</v>
      </c>
      <c r="F96" s="101">
        <v>5711</v>
      </c>
      <c r="G96" s="82">
        <f>(F96/E96)*100</f>
        <v>100</v>
      </c>
    </row>
    <row r="97" spans="2:7" ht="13.5" thickBot="1">
      <c r="B97" s="25"/>
      <c r="C97" s="9"/>
      <c r="D97" s="23"/>
      <c r="E97" s="91"/>
      <c r="F97" s="91"/>
      <c r="G97" s="23"/>
    </row>
    <row r="98" spans="2:7" ht="13.5" thickTop="1">
      <c r="B98" s="24"/>
      <c r="D98" s="18"/>
      <c r="E98" s="88"/>
      <c r="F98" s="88"/>
      <c r="G98" s="18"/>
    </row>
    <row r="99" spans="2:7" ht="13.5" thickBot="1">
      <c r="B99" s="64">
        <v>754</v>
      </c>
      <c r="C99" s="8" t="s">
        <v>27</v>
      </c>
      <c r="D99" s="19">
        <f>SUM(D101,D105,D109,D114)</f>
        <v>752491</v>
      </c>
      <c r="E99" s="103">
        <f>SUM(E101,E105,E109,E114)</f>
        <v>772491</v>
      </c>
      <c r="F99" s="103">
        <f>SUM(F101,F105,F109,F114)</f>
        <v>736085.2500000001</v>
      </c>
      <c r="G99" s="80">
        <f>(F99/E99)*100</f>
        <v>95.28722664730076</v>
      </c>
    </row>
    <row r="100" spans="2:7" ht="13.5" thickTop="1">
      <c r="B100" s="73"/>
      <c r="C100" s="48"/>
      <c r="D100" s="28"/>
      <c r="E100" s="113"/>
      <c r="F100" s="113"/>
      <c r="G100" s="84"/>
    </row>
    <row r="101" spans="2:7" ht="12.75">
      <c r="B101" s="66">
        <v>75405</v>
      </c>
      <c r="C101" s="11" t="s">
        <v>119</v>
      </c>
      <c r="D101" s="22">
        <f>SUM(D102,)</f>
        <v>0</v>
      </c>
      <c r="E101" s="100">
        <f>SUM(E102,)</f>
        <v>15000</v>
      </c>
      <c r="F101" s="100">
        <f>SUM(F102,)</f>
        <v>15000</v>
      </c>
      <c r="G101" s="83">
        <f>(F101/E101)*100</f>
        <v>100</v>
      </c>
    </row>
    <row r="102" spans="2:7" ht="12.75">
      <c r="B102" s="63"/>
      <c r="C102" t="s">
        <v>9</v>
      </c>
      <c r="D102" s="21">
        <f>SUM(D103:D104)</f>
        <v>0</v>
      </c>
      <c r="E102" s="101">
        <f>SUM(E103:E104)</f>
        <v>15000</v>
      </c>
      <c r="F102" s="101">
        <f>SUM(F103:F104)</f>
        <v>15000</v>
      </c>
      <c r="G102" s="82">
        <f>(F102/E102)*100</f>
        <v>100</v>
      </c>
    </row>
    <row r="103" spans="2:7" ht="12.75">
      <c r="B103" s="63"/>
      <c r="C103" t="s">
        <v>31</v>
      </c>
      <c r="D103" s="21">
        <v>0</v>
      </c>
      <c r="E103" s="101">
        <v>15000</v>
      </c>
      <c r="F103" s="101">
        <v>15000</v>
      </c>
      <c r="G103" s="82">
        <f>(F103/E103)*100</f>
        <v>100</v>
      </c>
    </row>
    <row r="104" spans="2:7" ht="12.75">
      <c r="B104" s="73"/>
      <c r="C104" s="48"/>
      <c r="D104" s="28"/>
      <c r="E104" s="113"/>
      <c r="F104" s="113"/>
      <c r="G104" s="84"/>
    </row>
    <row r="105" spans="2:7" ht="12.75">
      <c r="B105" s="66">
        <v>75411</v>
      </c>
      <c r="C105" s="11" t="s">
        <v>120</v>
      </c>
      <c r="D105" s="22">
        <f>SUM(D106,)</f>
        <v>0</v>
      </c>
      <c r="E105" s="100">
        <f>SUM(E106,)</f>
        <v>5000</v>
      </c>
      <c r="F105" s="100">
        <f>SUM(F106,)</f>
        <v>5000</v>
      </c>
      <c r="G105" s="83">
        <f>(F105/E105)*100</f>
        <v>100</v>
      </c>
    </row>
    <row r="106" spans="2:7" ht="12.75">
      <c r="B106" s="63"/>
      <c r="C106" t="s">
        <v>9</v>
      </c>
      <c r="D106" s="21">
        <f>SUM(D107:D108)</f>
        <v>0</v>
      </c>
      <c r="E106" s="101">
        <f>SUM(E107:E108)</f>
        <v>5000</v>
      </c>
      <c r="F106" s="101">
        <f>SUM(F107:F108)</f>
        <v>5000</v>
      </c>
      <c r="G106" s="82">
        <f>(F106/E106)*100</f>
        <v>100</v>
      </c>
    </row>
    <row r="107" spans="2:7" ht="12.75">
      <c r="B107" s="63"/>
      <c r="C107" t="s">
        <v>31</v>
      </c>
      <c r="D107" s="21">
        <v>0</v>
      </c>
      <c r="E107" s="101">
        <v>5000</v>
      </c>
      <c r="F107" s="101">
        <v>5000</v>
      </c>
      <c r="G107" s="82">
        <f>(F107/E107)*100</f>
        <v>100</v>
      </c>
    </row>
    <row r="108" spans="2:7" ht="12.75">
      <c r="B108" s="73"/>
      <c r="C108" s="48"/>
      <c r="D108" s="28"/>
      <c r="E108" s="113"/>
      <c r="F108" s="113"/>
      <c r="G108" s="84"/>
    </row>
    <row r="109" spans="2:7" ht="12.75">
      <c r="B109" s="66">
        <v>75414</v>
      </c>
      <c r="C109" s="11" t="s">
        <v>60</v>
      </c>
      <c r="D109" s="22">
        <f>SUM(D110,)</f>
        <v>2500</v>
      </c>
      <c r="E109" s="100">
        <f>SUM(E110,)</f>
        <v>2500</v>
      </c>
      <c r="F109" s="100">
        <f>SUM(F110,)</f>
        <v>2119.17</v>
      </c>
      <c r="G109" s="83">
        <f>(F109/E109)*100</f>
        <v>84.7668</v>
      </c>
    </row>
    <row r="110" spans="2:7" ht="12.75">
      <c r="B110" s="63"/>
      <c r="C110" t="s">
        <v>9</v>
      </c>
      <c r="D110" s="21">
        <f>SUM(D111:D112)</f>
        <v>2500</v>
      </c>
      <c r="E110" s="101">
        <f>SUM(E111:E112)</f>
        <v>2500</v>
      </c>
      <c r="F110" s="101">
        <f>SUM(F111:F112)</f>
        <v>2119.17</v>
      </c>
      <c r="G110" s="82">
        <f>(F110/E110)*100</f>
        <v>84.7668</v>
      </c>
    </row>
    <row r="111" spans="2:7" ht="12.75">
      <c r="B111" s="63"/>
      <c r="C111" t="s">
        <v>13</v>
      </c>
      <c r="D111" s="21">
        <v>2500</v>
      </c>
      <c r="E111" s="101">
        <v>1900</v>
      </c>
      <c r="F111" s="101">
        <v>1519.17</v>
      </c>
      <c r="G111" s="82">
        <f>(F111/E111)*100</f>
        <v>79.95631578947369</v>
      </c>
    </row>
    <row r="112" spans="2:7" ht="12.75">
      <c r="B112" s="63"/>
      <c r="C112" t="s">
        <v>91</v>
      </c>
      <c r="D112" s="21"/>
      <c r="E112" s="101">
        <v>600</v>
      </c>
      <c r="F112" s="101">
        <v>600</v>
      </c>
      <c r="G112" s="82">
        <f>(F112/E112)*100</f>
        <v>100</v>
      </c>
    </row>
    <row r="113" spans="2:7" ht="12.75">
      <c r="B113" s="63"/>
      <c r="D113" s="21"/>
      <c r="E113" s="90"/>
      <c r="F113" s="101"/>
      <c r="G113" s="21"/>
    </row>
    <row r="114" spans="2:7" ht="12.75">
      <c r="B114" s="66">
        <v>75416</v>
      </c>
      <c r="C114" s="11" t="s">
        <v>25</v>
      </c>
      <c r="D114" s="47">
        <f>SUM(D115,D118)</f>
        <v>749991</v>
      </c>
      <c r="E114" s="139">
        <f>SUM(E115,E118)</f>
        <v>749991</v>
      </c>
      <c r="F114" s="139">
        <f>SUM(F115,F118)</f>
        <v>713966.0800000001</v>
      </c>
      <c r="G114" s="83">
        <f>(F114/E114)*100</f>
        <v>95.19661969276966</v>
      </c>
    </row>
    <row r="115" spans="2:7" ht="12.75">
      <c r="B115" s="63"/>
      <c r="C115" t="s">
        <v>9</v>
      </c>
      <c r="D115" s="21">
        <f>SUM(D116:D117)</f>
        <v>509991</v>
      </c>
      <c r="E115" s="101">
        <f>SUM(E116:E117)</f>
        <v>509991</v>
      </c>
      <c r="F115" s="101">
        <f>SUM(F116:F117)</f>
        <v>474925.01</v>
      </c>
      <c r="G115" s="82">
        <f>(F115/E115)*100</f>
        <v>93.12419434852772</v>
      </c>
    </row>
    <row r="116" spans="2:7" ht="12.75">
      <c r="B116" s="63"/>
      <c r="C116" t="s">
        <v>21</v>
      </c>
      <c r="D116" s="21">
        <v>411591</v>
      </c>
      <c r="E116" s="101">
        <v>411591</v>
      </c>
      <c r="F116" s="101">
        <v>399651.35</v>
      </c>
      <c r="G116" s="82">
        <f>(F116/E116)*100</f>
        <v>97.09914696871408</v>
      </c>
    </row>
    <row r="117" spans="2:7" ht="12.75">
      <c r="B117" s="63"/>
      <c r="C117" t="s">
        <v>26</v>
      </c>
      <c r="D117" s="21">
        <v>98400</v>
      </c>
      <c r="E117" s="101">
        <v>98400</v>
      </c>
      <c r="F117" s="101">
        <v>75273.66</v>
      </c>
      <c r="G117" s="82">
        <f>(F117/E117)*100</f>
        <v>76.49762195121951</v>
      </c>
    </row>
    <row r="118" spans="2:7" ht="12.75">
      <c r="B118" s="63"/>
      <c r="C118" s="30" t="s">
        <v>99</v>
      </c>
      <c r="D118" s="21">
        <v>240000</v>
      </c>
      <c r="E118" s="101">
        <v>240000</v>
      </c>
      <c r="F118" s="101">
        <v>239041.07</v>
      </c>
      <c r="G118" s="82">
        <f>(F118/E118)*100</f>
        <v>99.60044583333334</v>
      </c>
    </row>
    <row r="119" spans="2:7" ht="13.5" thickBot="1">
      <c r="B119" s="63"/>
      <c r="C119" s="46"/>
      <c r="D119" s="21"/>
      <c r="E119" s="90"/>
      <c r="F119" s="90"/>
      <c r="G119" s="21"/>
    </row>
    <row r="120" spans="2:7" ht="13.5" thickTop="1">
      <c r="B120" s="24"/>
      <c r="D120" s="18"/>
      <c r="E120" s="88"/>
      <c r="F120" s="88"/>
      <c r="G120" s="18"/>
    </row>
    <row r="121" spans="2:7" ht="13.5" thickBot="1">
      <c r="B121" s="64">
        <v>757</v>
      </c>
      <c r="C121" s="8" t="s">
        <v>28</v>
      </c>
      <c r="D121" s="19">
        <f>SUM(D122,D126)</f>
        <v>414438</v>
      </c>
      <c r="E121" s="103">
        <f>SUM(E122,E126)</f>
        <v>603638</v>
      </c>
      <c r="F121" s="103">
        <f>SUM(F122,F126)</f>
        <v>603154.9299999999</v>
      </c>
      <c r="G121" s="80">
        <f>(F121/E121)*100</f>
        <v>99.91997356031263</v>
      </c>
    </row>
    <row r="122" spans="2:7" ht="13.5" thickTop="1">
      <c r="B122" s="65">
        <v>75702</v>
      </c>
      <c r="C122" s="10" t="s">
        <v>61</v>
      </c>
      <c r="D122" s="20">
        <f aca="true" t="shared" si="7" ref="D122:F123">SUM(D123)</f>
        <v>250000</v>
      </c>
      <c r="E122" s="104">
        <f t="shared" si="7"/>
        <v>389934</v>
      </c>
      <c r="F122" s="104">
        <f t="shared" si="7"/>
        <v>389450.93</v>
      </c>
      <c r="G122" s="83">
        <f>(F122/E122)*100</f>
        <v>99.87611493227058</v>
      </c>
    </row>
    <row r="123" spans="2:7" ht="12.75">
      <c r="B123" s="63"/>
      <c r="C123" s="37" t="s">
        <v>9</v>
      </c>
      <c r="D123" s="21">
        <f t="shared" si="7"/>
        <v>250000</v>
      </c>
      <c r="E123" s="101">
        <f t="shared" si="7"/>
        <v>389934</v>
      </c>
      <c r="F123" s="101">
        <f t="shared" si="7"/>
        <v>389450.93</v>
      </c>
      <c r="G123" s="82">
        <f>(F123/E123)*100</f>
        <v>99.87611493227058</v>
      </c>
    </row>
    <row r="124" spans="2:7" ht="12.75">
      <c r="B124" s="63"/>
      <c r="C124" t="s">
        <v>94</v>
      </c>
      <c r="D124" s="21">
        <v>250000</v>
      </c>
      <c r="E124" s="101">
        <v>389934</v>
      </c>
      <c r="F124" s="101">
        <v>389450.93</v>
      </c>
      <c r="G124" s="82">
        <f>(F124/E124)*100</f>
        <v>99.87611493227058</v>
      </c>
    </row>
    <row r="125" spans="2:7" ht="12.75">
      <c r="B125" s="63"/>
      <c r="D125" s="21"/>
      <c r="E125" s="101"/>
      <c r="F125" s="101"/>
      <c r="G125" s="21"/>
    </row>
    <row r="126" spans="2:7" ht="25.5">
      <c r="B126" s="66">
        <v>75704</v>
      </c>
      <c r="C126" s="27" t="s">
        <v>62</v>
      </c>
      <c r="D126" s="22">
        <f aca="true" t="shared" si="8" ref="D126:F127">SUM(D127)</f>
        <v>164438</v>
      </c>
      <c r="E126" s="100">
        <f t="shared" si="8"/>
        <v>213704</v>
      </c>
      <c r="F126" s="100">
        <f t="shared" si="8"/>
        <v>213704</v>
      </c>
      <c r="G126" s="83">
        <f>(F126/E126)*100</f>
        <v>100</v>
      </c>
    </row>
    <row r="127" spans="2:7" ht="12.75">
      <c r="B127" s="63"/>
      <c r="C127" s="34" t="s">
        <v>95</v>
      </c>
      <c r="D127" s="21">
        <f t="shared" si="8"/>
        <v>164438</v>
      </c>
      <c r="E127" s="101">
        <f t="shared" si="8"/>
        <v>213704</v>
      </c>
      <c r="F127" s="101">
        <f t="shared" si="8"/>
        <v>213704</v>
      </c>
      <c r="G127" s="82">
        <f>(F127/E127)*100</f>
        <v>100</v>
      </c>
    </row>
    <row r="128" spans="2:7" ht="13.5" thickBot="1">
      <c r="B128" s="25"/>
      <c r="C128" s="9" t="s">
        <v>106</v>
      </c>
      <c r="D128" s="23">
        <v>164438</v>
      </c>
      <c r="E128" s="105">
        <v>213704</v>
      </c>
      <c r="F128" s="105">
        <v>213704</v>
      </c>
      <c r="G128" s="82">
        <f>(F128/E128)*100</f>
        <v>100</v>
      </c>
    </row>
    <row r="129" spans="2:7" ht="13.5" thickTop="1">
      <c r="B129" s="24"/>
      <c r="D129" s="18"/>
      <c r="E129" s="88"/>
      <c r="F129" s="111"/>
      <c r="G129" s="18"/>
    </row>
    <row r="130" spans="2:7" ht="13.5" thickBot="1">
      <c r="B130" s="64">
        <v>758</v>
      </c>
      <c r="C130" s="8" t="s">
        <v>29</v>
      </c>
      <c r="D130" s="19">
        <f>SUM(D131)</f>
        <v>2492300</v>
      </c>
      <c r="E130" s="103">
        <f>SUM(E131)</f>
        <v>1506752</v>
      </c>
      <c r="F130" s="103">
        <f>SUM(F131)</f>
        <v>0</v>
      </c>
      <c r="G130" s="80">
        <f>(F130/E130)*100</f>
        <v>0</v>
      </c>
    </row>
    <row r="131" spans="2:7" ht="13.5" thickTop="1">
      <c r="B131" s="66">
        <v>75818</v>
      </c>
      <c r="C131" s="11" t="s">
        <v>63</v>
      </c>
      <c r="D131" s="22">
        <f>SUM(D132,D134)</f>
        <v>2492300</v>
      </c>
      <c r="E131" s="100">
        <f>SUM(E132,E134)</f>
        <v>1506752</v>
      </c>
      <c r="F131" s="100">
        <f>SUM(F132,F134)</f>
        <v>0</v>
      </c>
      <c r="G131" s="83">
        <f>(F131/E131)*100</f>
        <v>0</v>
      </c>
    </row>
    <row r="132" spans="2:7" ht="12.75">
      <c r="B132" s="63"/>
      <c r="C132" s="75" t="s">
        <v>43</v>
      </c>
      <c r="D132" s="21">
        <f>SUM(D133)</f>
        <v>96100</v>
      </c>
      <c r="E132" s="101">
        <f>SUM(E133)</f>
        <v>471552</v>
      </c>
      <c r="F132" s="101">
        <f>SUM(F133)</f>
        <v>0</v>
      </c>
      <c r="G132" s="82">
        <f>(F132/E132)*100</f>
        <v>0</v>
      </c>
    </row>
    <row r="133" spans="2:7" ht="12.75">
      <c r="B133" s="66"/>
      <c r="C133" s="11" t="s">
        <v>44</v>
      </c>
      <c r="D133" s="22">
        <f>300000-53500-50400-100000</f>
        <v>96100</v>
      </c>
      <c r="E133" s="100">
        <v>471552</v>
      </c>
      <c r="F133" s="100">
        <v>0</v>
      </c>
      <c r="G133" s="83">
        <f>(F133/E133)*100</f>
        <v>0</v>
      </c>
    </row>
    <row r="134" spans="2:7" ht="12.75">
      <c r="B134" s="63"/>
      <c r="C134" s="75" t="s">
        <v>46</v>
      </c>
      <c r="D134" s="21">
        <f>SUM(D136,D140)</f>
        <v>2396200</v>
      </c>
      <c r="E134" s="101">
        <f>SUM(E136,E140)</f>
        <v>1035200</v>
      </c>
      <c r="F134" s="101">
        <f>SUM(F136,F140)</f>
        <v>0</v>
      </c>
      <c r="G134" s="82">
        <f>(F134/E134)*100</f>
        <v>0</v>
      </c>
    </row>
    <row r="135" spans="2:7" ht="12.75">
      <c r="B135" s="63"/>
      <c r="C135" t="s">
        <v>109</v>
      </c>
      <c r="D135" s="21"/>
      <c r="E135" s="90"/>
      <c r="F135" s="101"/>
      <c r="G135" s="21"/>
    </row>
    <row r="136" spans="2:7" ht="12.75">
      <c r="B136" s="63"/>
      <c r="C136" s="75" t="s">
        <v>110</v>
      </c>
      <c r="D136" s="21">
        <f>SUM(D137:D139)</f>
        <v>2096200</v>
      </c>
      <c r="E136" s="101">
        <f>SUM(E137:E139)</f>
        <v>735200</v>
      </c>
      <c r="F136" s="101">
        <f>SUM(F137:F139)</f>
        <v>0</v>
      </c>
      <c r="G136" s="82">
        <f aca="true" t="shared" si="9" ref="G136:G141">(F136/E136)*100</f>
        <v>0</v>
      </c>
    </row>
    <row r="137" spans="2:7" ht="25.5">
      <c r="B137" s="63"/>
      <c r="C137" s="56" t="s">
        <v>104</v>
      </c>
      <c r="D137" s="21">
        <v>436200</v>
      </c>
      <c r="E137" s="101">
        <v>436200</v>
      </c>
      <c r="F137" s="101">
        <v>0</v>
      </c>
      <c r="G137" s="82">
        <f t="shared" si="9"/>
        <v>0</v>
      </c>
    </row>
    <row r="138" spans="2:7" ht="25.5">
      <c r="B138" s="63"/>
      <c r="C138" s="56" t="s">
        <v>103</v>
      </c>
      <c r="D138" s="21">
        <v>60000</v>
      </c>
      <c r="E138" s="101">
        <v>60000</v>
      </c>
      <c r="F138" s="101">
        <v>0</v>
      </c>
      <c r="G138" s="82">
        <f t="shared" si="9"/>
        <v>0</v>
      </c>
    </row>
    <row r="139" spans="2:7" ht="12.75">
      <c r="B139" s="63"/>
      <c r="C139" s="40" t="s">
        <v>50</v>
      </c>
      <c r="D139" s="21">
        <f>1500000+100000</f>
        <v>1600000</v>
      </c>
      <c r="E139" s="101">
        <v>239000</v>
      </c>
      <c r="F139" s="101">
        <v>0</v>
      </c>
      <c r="G139" s="82">
        <f t="shared" si="9"/>
        <v>0</v>
      </c>
    </row>
    <row r="140" spans="2:7" ht="12.75">
      <c r="B140" s="63"/>
      <c r="C140" s="76" t="s">
        <v>108</v>
      </c>
      <c r="D140" s="21">
        <f>SUM(D141)</f>
        <v>300000</v>
      </c>
      <c r="E140" s="101">
        <f>SUM(E141)</f>
        <v>300000</v>
      </c>
      <c r="F140" s="101">
        <v>0</v>
      </c>
      <c r="G140" s="82">
        <f t="shared" si="9"/>
        <v>0</v>
      </c>
    </row>
    <row r="141" spans="2:7" ht="12.75">
      <c r="B141" s="66"/>
      <c r="C141" s="11" t="s">
        <v>107</v>
      </c>
      <c r="D141" s="22">
        <v>300000</v>
      </c>
      <c r="E141" s="100">
        <v>300000</v>
      </c>
      <c r="F141" s="100">
        <v>0</v>
      </c>
      <c r="G141" s="83">
        <f t="shared" si="9"/>
        <v>0</v>
      </c>
    </row>
    <row r="142" spans="2:7" ht="12.75">
      <c r="B142" s="30"/>
      <c r="C142" s="30"/>
      <c r="D142" s="117"/>
      <c r="E142" s="118"/>
      <c r="F142" s="118"/>
      <c r="G142" s="119"/>
    </row>
    <row r="143" spans="2:7" ht="13.5" thickBot="1">
      <c r="B143" s="9"/>
      <c r="C143" s="9"/>
      <c r="D143" s="122"/>
      <c r="E143" s="123"/>
      <c r="F143" s="123"/>
      <c r="G143" s="124"/>
    </row>
    <row r="144" spans="2:7" ht="13.5" thickTop="1">
      <c r="B144" s="63"/>
      <c r="C144" s="30"/>
      <c r="D144" s="63"/>
      <c r="E144" s="90"/>
      <c r="F144" s="90"/>
      <c r="G144" s="63"/>
    </row>
    <row r="145" spans="2:7" ht="13.5" thickBot="1">
      <c r="B145" s="64">
        <v>801</v>
      </c>
      <c r="C145" s="8" t="s">
        <v>30</v>
      </c>
      <c r="D145" s="19">
        <f>SUM(D146,D152,D160,D166,D170,D175,D181)</f>
        <v>27825225</v>
      </c>
      <c r="E145" s="103">
        <f>SUM(E146,E152,E160,E166,E170,E175,E181)</f>
        <v>28252087</v>
      </c>
      <c r="F145" s="103">
        <f>SUM(F146,F152,F160,F166,F170,F175,F181)</f>
        <v>26990923.629999995</v>
      </c>
      <c r="G145" s="80">
        <f aca="true" t="shared" si="10" ref="G145:G150">(F145/E145)*100</f>
        <v>95.53603466533285</v>
      </c>
    </row>
    <row r="146" spans="2:7" ht="13.5" thickTop="1">
      <c r="B146" s="65">
        <v>80101</v>
      </c>
      <c r="C146" s="10" t="s">
        <v>64</v>
      </c>
      <c r="D146" s="20">
        <f>SUM(D147,D150)</f>
        <v>11474623</v>
      </c>
      <c r="E146" s="104">
        <f>SUM(E147,E150)</f>
        <v>10930612</v>
      </c>
      <c r="F146" s="104">
        <f>SUM(F147,F150)</f>
        <v>10375696.629999999</v>
      </c>
      <c r="G146" s="83">
        <f t="shared" si="10"/>
        <v>94.92329093741503</v>
      </c>
    </row>
    <row r="147" spans="2:7" ht="12.75">
      <c r="B147" s="63"/>
      <c r="C147" t="s">
        <v>9</v>
      </c>
      <c r="D147" s="21">
        <f>SUM(D148:D149)</f>
        <v>8866203</v>
      </c>
      <c r="E147" s="101">
        <f>SUM(E148:E149)</f>
        <v>9816720</v>
      </c>
      <c r="F147" s="101">
        <f>SUM(F148:F149)</f>
        <v>9263555.79</v>
      </c>
      <c r="G147" s="82">
        <f t="shared" si="10"/>
        <v>94.3650811065203</v>
      </c>
    </row>
    <row r="148" spans="2:7" ht="12.75">
      <c r="B148" s="63"/>
      <c r="C148" t="s">
        <v>21</v>
      </c>
      <c r="D148" s="21">
        <v>7330951</v>
      </c>
      <c r="E148" s="101">
        <v>8207180</v>
      </c>
      <c r="F148" s="101">
        <v>7865581.47</v>
      </c>
      <c r="G148" s="82">
        <f t="shared" si="10"/>
        <v>95.83780872358105</v>
      </c>
    </row>
    <row r="149" spans="2:7" ht="12.75">
      <c r="B149" s="63"/>
      <c r="C149" t="s">
        <v>23</v>
      </c>
      <c r="D149" s="21">
        <v>1535252</v>
      </c>
      <c r="E149" s="101">
        <v>1609540</v>
      </c>
      <c r="F149" s="101">
        <v>1397974.32</v>
      </c>
      <c r="G149" s="82">
        <f t="shared" si="10"/>
        <v>86.8555189681524</v>
      </c>
    </row>
    <row r="150" spans="2:7" ht="12.75">
      <c r="B150" s="63"/>
      <c r="C150" s="33" t="s">
        <v>16</v>
      </c>
      <c r="D150" s="32">
        <f>1822400+680000+106020</f>
        <v>2608420</v>
      </c>
      <c r="E150" s="106">
        <v>1113892</v>
      </c>
      <c r="F150" s="106">
        <v>1112140.84</v>
      </c>
      <c r="G150" s="82">
        <f t="shared" si="10"/>
        <v>99.8427890675218</v>
      </c>
    </row>
    <row r="151" spans="2:7" ht="12.75">
      <c r="B151" s="63"/>
      <c r="C151" s="33"/>
      <c r="D151" s="32"/>
      <c r="E151" s="93"/>
      <c r="F151" s="106"/>
      <c r="G151" s="32"/>
    </row>
    <row r="152" spans="2:7" ht="12.75">
      <c r="B152" s="66">
        <v>80104</v>
      </c>
      <c r="C152" s="11" t="s">
        <v>65</v>
      </c>
      <c r="D152" s="22">
        <f>SUM(D153,D157)</f>
        <v>7022072</v>
      </c>
      <c r="E152" s="100">
        <f>SUM(E153,E157)</f>
        <v>7691761</v>
      </c>
      <c r="F152" s="100">
        <f>SUM(F153,F157)</f>
        <v>7668022.18</v>
      </c>
      <c r="G152" s="83">
        <f aca="true" t="shared" si="11" ref="G152:G158">(F152/E152)*100</f>
        <v>99.69137340590795</v>
      </c>
    </row>
    <row r="153" spans="2:7" ht="12.75">
      <c r="B153" s="63"/>
      <c r="C153" t="s">
        <v>9</v>
      </c>
      <c r="D153" s="21">
        <f>SUM(D154,D155:D156)</f>
        <v>6535072</v>
      </c>
      <c r="E153" s="101">
        <f>SUM(E154,E155:E156)</f>
        <v>7341322</v>
      </c>
      <c r="F153" s="101">
        <f>SUM(F154,F155:F156)</f>
        <v>7319086.56</v>
      </c>
      <c r="G153" s="82">
        <f t="shared" si="11"/>
        <v>99.69711940165544</v>
      </c>
    </row>
    <row r="154" spans="2:7" ht="12.75">
      <c r="B154" s="63"/>
      <c r="C154" t="s">
        <v>49</v>
      </c>
      <c r="D154" s="21">
        <f>6166267+62100</f>
        <v>6228367</v>
      </c>
      <c r="E154" s="101">
        <v>7217459</v>
      </c>
      <c r="F154" s="101">
        <v>7202910.1</v>
      </c>
      <c r="G154" s="82">
        <f t="shared" si="11"/>
        <v>99.79842074613794</v>
      </c>
    </row>
    <row r="155" spans="2:7" ht="12.75">
      <c r="B155" s="63"/>
      <c r="C155" t="s">
        <v>91</v>
      </c>
      <c r="D155" s="21">
        <v>34467</v>
      </c>
      <c r="E155" s="101">
        <v>34659</v>
      </c>
      <c r="F155" s="101">
        <v>34506.8</v>
      </c>
      <c r="G155" s="82">
        <f t="shared" si="11"/>
        <v>99.56086442193947</v>
      </c>
    </row>
    <row r="156" spans="2:7" ht="12.75">
      <c r="B156" s="63"/>
      <c r="C156" t="s">
        <v>24</v>
      </c>
      <c r="D156" s="21">
        <f>218738+53500</f>
        <v>272238</v>
      </c>
      <c r="E156" s="101">
        <v>89204</v>
      </c>
      <c r="F156" s="101">
        <v>81669.66</v>
      </c>
      <c r="G156" s="82">
        <f t="shared" si="11"/>
        <v>91.55380924622214</v>
      </c>
    </row>
    <row r="157" spans="2:7" ht="12.75">
      <c r="B157" s="63"/>
      <c r="C157" t="s">
        <v>16</v>
      </c>
      <c r="D157" s="21">
        <f>477000+10000</f>
        <v>487000</v>
      </c>
      <c r="E157" s="101">
        <v>350439</v>
      </c>
      <c r="F157" s="101">
        <v>348935.62</v>
      </c>
      <c r="G157" s="82">
        <f t="shared" si="11"/>
        <v>99.57100094452957</v>
      </c>
    </row>
    <row r="158" spans="2:7" ht="12.75">
      <c r="B158" s="63"/>
      <c r="C158" t="s">
        <v>49</v>
      </c>
      <c r="D158" s="21">
        <v>0</v>
      </c>
      <c r="E158" s="101">
        <v>31389</v>
      </c>
      <c r="F158" s="101">
        <v>30804.15</v>
      </c>
      <c r="G158" s="82">
        <f t="shared" si="11"/>
        <v>98.13676765745963</v>
      </c>
    </row>
    <row r="159" spans="2:7" ht="12.75">
      <c r="B159" s="63"/>
      <c r="D159" s="21"/>
      <c r="E159" s="90"/>
      <c r="F159" s="90"/>
      <c r="G159" s="21"/>
    </row>
    <row r="160" spans="2:7" ht="12.75">
      <c r="B160" s="66">
        <v>80110</v>
      </c>
      <c r="C160" s="11" t="s">
        <v>66</v>
      </c>
      <c r="D160" s="22">
        <f>SUM(D161,D164)</f>
        <v>8327490</v>
      </c>
      <c r="E160" s="100">
        <f>SUM(E161,E164)</f>
        <v>8320017</v>
      </c>
      <c r="F160" s="100">
        <f>SUM(F161,F164)</f>
        <v>7760519.92</v>
      </c>
      <c r="G160" s="83">
        <f>(F160/E160)*100</f>
        <v>93.27528922116385</v>
      </c>
    </row>
    <row r="161" spans="2:7" ht="12.75">
      <c r="B161" s="63"/>
      <c r="C161" t="s">
        <v>9</v>
      </c>
      <c r="D161" s="21">
        <f>SUM(D162:D163)</f>
        <v>7312490</v>
      </c>
      <c r="E161" s="101">
        <f>SUM(E162:E163)</f>
        <v>8071017</v>
      </c>
      <c r="F161" s="101">
        <f>SUM(F162:F163)</f>
        <v>7513628.38</v>
      </c>
      <c r="G161" s="82">
        <f>(F161/E161)*100</f>
        <v>93.09394813565626</v>
      </c>
    </row>
    <row r="162" spans="2:7" ht="12.75">
      <c r="B162" s="63"/>
      <c r="C162" t="s">
        <v>21</v>
      </c>
      <c r="D162" s="21">
        <v>6155286</v>
      </c>
      <c r="E162" s="101">
        <v>6657253</v>
      </c>
      <c r="F162" s="101">
        <v>6235254.24</v>
      </c>
      <c r="G162" s="82">
        <f>(F162/E162)*100</f>
        <v>93.66106771066084</v>
      </c>
    </row>
    <row r="163" spans="2:7" ht="12.75">
      <c r="B163" s="63"/>
      <c r="C163" t="s">
        <v>23</v>
      </c>
      <c r="D163" s="21">
        <v>1157204</v>
      </c>
      <c r="E163" s="101">
        <v>1413764</v>
      </c>
      <c r="F163" s="101">
        <v>1278374.14</v>
      </c>
      <c r="G163" s="82">
        <f>(F163/E163)*100</f>
        <v>90.42344691193155</v>
      </c>
    </row>
    <row r="164" spans="2:7" ht="12.75">
      <c r="B164" s="63"/>
      <c r="C164" s="30" t="s">
        <v>16</v>
      </c>
      <c r="D164" s="21">
        <f>1801020-680000-106020</f>
        <v>1015000</v>
      </c>
      <c r="E164" s="101">
        <v>249000</v>
      </c>
      <c r="F164" s="101">
        <v>246891.54</v>
      </c>
      <c r="G164" s="82">
        <f>(F164/E164)*100</f>
        <v>99.15322891566265</v>
      </c>
    </row>
    <row r="165" spans="2:7" ht="12.75">
      <c r="B165" s="63"/>
      <c r="C165" s="30"/>
      <c r="D165" s="21"/>
      <c r="E165" s="90"/>
      <c r="F165" s="90"/>
      <c r="G165" s="21"/>
    </row>
    <row r="166" spans="2:7" ht="12.75">
      <c r="B166" s="66">
        <v>80113</v>
      </c>
      <c r="C166" s="11" t="s">
        <v>96</v>
      </c>
      <c r="D166" s="22">
        <f aca="true" t="shared" si="12" ref="D166:F167">SUM(D167)</f>
        <v>40000</v>
      </c>
      <c r="E166" s="100">
        <f t="shared" si="12"/>
        <v>33000</v>
      </c>
      <c r="F166" s="100">
        <f t="shared" si="12"/>
        <v>32530.83</v>
      </c>
      <c r="G166" s="83">
        <f>(F166/E166)*100</f>
        <v>98.57827272727273</v>
      </c>
    </row>
    <row r="167" spans="2:7" ht="12.75">
      <c r="B167" s="63"/>
      <c r="C167" s="37" t="s">
        <v>35</v>
      </c>
      <c r="D167" s="21">
        <f t="shared" si="12"/>
        <v>40000</v>
      </c>
      <c r="E167" s="101">
        <f t="shared" si="12"/>
        <v>33000</v>
      </c>
      <c r="F167" s="101">
        <f t="shared" si="12"/>
        <v>32530.83</v>
      </c>
      <c r="G167" s="82">
        <f>(F167/E167)*100</f>
        <v>98.57827272727273</v>
      </c>
    </row>
    <row r="168" spans="2:7" ht="12.75">
      <c r="B168" s="63"/>
      <c r="C168" s="37" t="s">
        <v>13</v>
      </c>
      <c r="D168" s="21">
        <v>40000</v>
      </c>
      <c r="E168" s="101">
        <v>33000</v>
      </c>
      <c r="F168" s="101">
        <v>32530.83</v>
      </c>
      <c r="G168" s="82">
        <f>(F168/E168)*100</f>
        <v>98.57827272727273</v>
      </c>
    </row>
    <row r="169" spans="2:7" ht="12.75">
      <c r="B169" s="63"/>
      <c r="C169" s="30"/>
      <c r="D169" s="21"/>
      <c r="E169" s="90"/>
      <c r="F169" s="101"/>
      <c r="G169" s="21"/>
    </row>
    <row r="170" spans="2:7" ht="25.5">
      <c r="B170" s="66">
        <v>80114</v>
      </c>
      <c r="C170" s="27" t="s">
        <v>67</v>
      </c>
      <c r="D170" s="22">
        <f>SUM(D171)</f>
        <v>545634</v>
      </c>
      <c r="E170" s="100">
        <f>SUM(E171)</f>
        <v>641361</v>
      </c>
      <c r="F170" s="100">
        <f>SUM(F171)</f>
        <v>625794.21</v>
      </c>
      <c r="G170" s="83">
        <f>(F170/E170)*100</f>
        <v>97.57285054750756</v>
      </c>
    </row>
    <row r="171" spans="2:7" ht="12.75">
      <c r="B171" s="63"/>
      <c r="C171" t="s">
        <v>9</v>
      </c>
      <c r="D171" s="21">
        <f>SUM(D172:D173)</f>
        <v>545634</v>
      </c>
      <c r="E171" s="101">
        <f>SUM(E172:E173)</f>
        <v>641361</v>
      </c>
      <c r="F171" s="101">
        <f>SUM(F172:F173)</f>
        <v>625794.21</v>
      </c>
      <c r="G171" s="82">
        <f>(F171/E171)*100</f>
        <v>97.57285054750756</v>
      </c>
    </row>
    <row r="172" spans="2:7" ht="12.75">
      <c r="B172" s="63"/>
      <c r="C172" t="s">
        <v>21</v>
      </c>
      <c r="D172" s="21">
        <v>522962</v>
      </c>
      <c r="E172" s="101">
        <v>613910</v>
      </c>
      <c r="F172" s="101">
        <v>598349.21</v>
      </c>
      <c r="G172" s="82">
        <f>(F172/E172)*100</f>
        <v>97.46529784496099</v>
      </c>
    </row>
    <row r="173" spans="2:7" ht="12.75">
      <c r="B173" s="63"/>
      <c r="C173" s="30" t="s">
        <v>23</v>
      </c>
      <c r="D173" s="21">
        <v>22672</v>
      </c>
      <c r="E173" s="101">
        <v>27451</v>
      </c>
      <c r="F173" s="101">
        <v>27445</v>
      </c>
      <c r="G173" s="82">
        <f>(F173/E173)*100</f>
        <v>99.9781428727551</v>
      </c>
    </row>
    <row r="174" spans="2:7" ht="12.75">
      <c r="B174" s="63"/>
      <c r="C174" s="30"/>
      <c r="D174" s="21"/>
      <c r="E174" s="101"/>
      <c r="F174" s="90"/>
      <c r="G174" s="21"/>
    </row>
    <row r="175" spans="2:7" ht="12.75">
      <c r="B175" s="66">
        <v>80146</v>
      </c>
      <c r="C175" s="11" t="s">
        <v>68</v>
      </c>
      <c r="D175" s="22">
        <f>SUM(D176)</f>
        <v>127353</v>
      </c>
      <c r="E175" s="100">
        <f>SUM(E176)</f>
        <v>127353</v>
      </c>
      <c r="F175" s="100">
        <f>SUM(F176)</f>
        <v>124379.93000000001</v>
      </c>
      <c r="G175" s="83">
        <f>(F175/E175)*100</f>
        <v>97.66548883811139</v>
      </c>
    </row>
    <row r="176" spans="2:7" ht="12.75">
      <c r="B176" s="63"/>
      <c r="C176" t="s">
        <v>9</v>
      </c>
      <c r="D176" s="21">
        <f>SUM(D177:D179)</f>
        <v>127353</v>
      </c>
      <c r="E176" s="101">
        <f>SUM(E177:E179)</f>
        <v>127353</v>
      </c>
      <c r="F176" s="101">
        <f>SUM(F177:F179)</f>
        <v>124379.93000000001</v>
      </c>
      <c r="G176" s="82">
        <f>(F176/E176)*100</f>
        <v>97.66548883811139</v>
      </c>
    </row>
    <row r="177" spans="2:7" ht="12.75">
      <c r="B177" s="63"/>
      <c r="C177" t="s">
        <v>13</v>
      </c>
      <c r="D177" s="21">
        <v>103672</v>
      </c>
      <c r="E177" s="101">
        <v>103672</v>
      </c>
      <c r="F177" s="101">
        <v>100749.38</v>
      </c>
      <c r="G177" s="82">
        <f>(F177/E177)*100</f>
        <v>97.18089744579058</v>
      </c>
    </row>
    <row r="178" spans="2:7" ht="12.75">
      <c r="B178" s="63"/>
      <c r="C178" t="s">
        <v>91</v>
      </c>
      <c r="D178" s="21">
        <v>400</v>
      </c>
      <c r="E178" s="101">
        <v>400</v>
      </c>
      <c r="F178" s="101">
        <v>400</v>
      </c>
      <c r="G178" s="82">
        <f>(F178/E178)*100</f>
        <v>100</v>
      </c>
    </row>
    <row r="179" spans="2:7" ht="12.75">
      <c r="B179" s="63"/>
      <c r="C179" t="s">
        <v>45</v>
      </c>
      <c r="D179" s="21">
        <v>23281</v>
      </c>
      <c r="E179" s="101">
        <v>23281</v>
      </c>
      <c r="F179" s="101">
        <v>23230.55</v>
      </c>
      <c r="G179" s="82">
        <f>(F179/E179)*100</f>
        <v>99.78329968643959</v>
      </c>
    </row>
    <row r="180" spans="2:7" ht="12.75">
      <c r="B180" s="63"/>
      <c r="D180" s="21"/>
      <c r="E180" s="90"/>
      <c r="F180" s="90"/>
      <c r="G180" s="21"/>
    </row>
    <row r="181" spans="2:7" ht="12.75">
      <c r="B181" s="66">
        <v>80195</v>
      </c>
      <c r="C181" s="11" t="s">
        <v>8</v>
      </c>
      <c r="D181" s="22">
        <f>SUM(D182,D186)</f>
        <v>288053</v>
      </c>
      <c r="E181" s="100">
        <f>SUM(E182,E186)</f>
        <v>507983</v>
      </c>
      <c r="F181" s="100">
        <f>SUM(F182,F186)</f>
        <v>403979.93</v>
      </c>
      <c r="G181" s="83">
        <f aca="true" t="shared" si="13" ref="G181:G186">(F181/E181)*100</f>
        <v>79.52626957988751</v>
      </c>
    </row>
    <row r="182" spans="2:7" ht="12.75">
      <c r="B182" s="63"/>
      <c r="C182" s="30" t="s">
        <v>9</v>
      </c>
      <c r="D182" s="21">
        <f>SUM(D183,D185)</f>
        <v>248053</v>
      </c>
      <c r="E182" s="101">
        <f>SUM(E183:E184,E185)</f>
        <v>432424</v>
      </c>
      <c r="F182" s="101">
        <f>SUM(F183:F184,F185)</f>
        <v>330563</v>
      </c>
      <c r="G182" s="82">
        <f t="shared" si="13"/>
        <v>76.44418441159603</v>
      </c>
    </row>
    <row r="183" spans="2:7" ht="12.75">
      <c r="B183" s="63"/>
      <c r="C183" s="30" t="s">
        <v>13</v>
      </c>
      <c r="D183" s="21">
        <v>209408</v>
      </c>
      <c r="E183" s="101">
        <v>393515</v>
      </c>
      <c r="F183" s="101">
        <v>291654</v>
      </c>
      <c r="G183" s="82">
        <f t="shared" si="13"/>
        <v>74.1150909114011</v>
      </c>
    </row>
    <row r="184" spans="2:7" ht="12.75">
      <c r="B184" s="63"/>
      <c r="C184" t="s">
        <v>91</v>
      </c>
      <c r="D184" s="21">
        <v>0</v>
      </c>
      <c r="E184" s="101">
        <v>264</v>
      </c>
      <c r="F184" s="101">
        <v>264</v>
      </c>
      <c r="G184" s="82">
        <f t="shared" si="13"/>
        <v>100</v>
      </c>
    </row>
    <row r="185" spans="2:7" ht="12.75">
      <c r="B185" s="63"/>
      <c r="C185" t="s">
        <v>45</v>
      </c>
      <c r="D185" s="21">
        <v>38645</v>
      </c>
      <c r="E185" s="101">
        <v>38645</v>
      </c>
      <c r="F185" s="101">
        <v>38645</v>
      </c>
      <c r="G185" s="82">
        <f t="shared" si="13"/>
        <v>100</v>
      </c>
    </row>
    <row r="186" spans="2:7" ht="12.75">
      <c r="B186" s="63"/>
      <c r="C186" t="s">
        <v>16</v>
      </c>
      <c r="D186" s="21">
        <v>40000</v>
      </c>
      <c r="E186" s="101">
        <v>75559</v>
      </c>
      <c r="F186" s="101">
        <v>73416.93</v>
      </c>
      <c r="G186" s="82">
        <f t="shared" si="13"/>
        <v>97.16503659391998</v>
      </c>
    </row>
    <row r="187" spans="2:7" ht="13.5" thickBot="1">
      <c r="B187" s="63"/>
      <c r="D187" s="21"/>
      <c r="E187" s="90"/>
      <c r="F187" s="90"/>
      <c r="G187" s="21"/>
    </row>
    <row r="188" spans="2:7" ht="13.5" thickTop="1">
      <c r="B188" s="24"/>
      <c r="C188" s="36"/>
      <c r="D188" s="18"/>
      <c r="E188" s="88"/>
      <c r="F188" s="88"/>
      <c r="G188" s="18"/>
    </row>
    <row r="189" spans="2:7" ht="13.5" thickBot="1">
      <c r="B189" s="64">
        <v>851</v>
      </c>
      <c r="C189" s="8" t="s">
        <v>32</v>
      </c>
      <c r="D189" s="19">
        <f>SUM(D191,D196,D202)</f>
        <v>625000</v>
      </c>
      <c r="E189" s="103">
        <f>SUM(E191,E196,E202)</f>
        <v>695520</v>
      </c>
      <c r="F189" s="103">
        <f>SUM(F191,F196,F202)</f>
        <v>685056.04</v>
      </c>
      <c r="G189" s="80">
        <f>(F189/E189)*100</f>
        <v>98.49551989878077</v>
      </c>
    </row>
    <row r="190" spans="2:7" ht="13.5" thickTop="1">
      <c r="B190" s="70"/>
      <c r="C190" s="49"/>
      <c r="D190" s="50"/>
      <c r="E190" s="94"/>
      <c r="F190" s="112"/>
      <c r="G190" s="50"/>
    </row>
    <row r="191" spans="2:7" ht="12.75">
      <c r="B191" s="71">
        <v>85153</v>
      </c>
      <c r="C191" s="51" t="s">
        <v>100</v>
      </c>
      <c r="D191" s="47">
        <f>SUM(D192)</f>
        <v>15000</v>
      </c>
      <c r="E191" s="100">
        <f>SUM(E192)</f>
        <v>15000</v>
      </c>
      <c r="F191" s="100">
        <f>SUM(F192)</f>
        <v>15000</v>
      </c>
      <c r="G191" s="83">
        <f>(F191/E191)*100</f>
        <v>100</v>
      </c>
    </row>
    <row r="192" spans="2:7" ht="12.75">
      <c r="B192" s="72"/>
      <c r="C192" s="52" t="s">
        <v>35</v>
      </c>
      <c r="D192" s="54">
        <f>SUM(D193:D194)</f>
        <v>15000</v>
      </c>
      <c r="E192" s="101">
        <f>SUM(E193:E194)</f>
        <v>15000</v>
      </c>
      <c r="F192" s="101">
        <f>SUM(F193:F194)</f>
        <v>15000</v>
      </c>
      <c r="G192" s="82">
        <f>(F192/E192)*100</f>
        <v>100</v>
      </c>
    </row>
    <row r="193" spans="2:7" ht="12.75">
      <c r="B193" s="73"/>
      <c r="C193" t="s">
        <v>13</v>
      </c>
      <c r="D193" s="53">
        <v>15000</v>
      </c>
      <c r="E193" s="101">
        <v>6360</v>
      </c>
      <c r="F193" s="101">
        <v>6360</v>
      </c>
      <c r="G193" s="82">
        <f>(F193/E193)*100</f>
        <v>100</v>
      </c>
    </row>
    <row r="194" spans="2:7" ht="12.75">
      <c r="B194" s="73"/>
      <c r="C194" t="s">
        <v>91</v>
      </c>
      <c r="D194" s="21">
        <v>0</v>
      </c>
      <c r="E194" s="101">
        <v>8640</v>
      </c>
      <c r="F194" s="101">
        <v>8640</v>
      </c>
      <c r="G194" s="82">
        <f>(F194/E194)*100</f>
        <v>100</v>
      </c>
    </row>
    <row r="195" spans="2:7" ht="12.75">
      <c r="B195" s="73"/>
      <c r="C195" s="48"/>
      <c r="D195" s="28"/>
      <c r="E195" s="95"/>
      <c r="F195" s="113"/>
      <c r="G195" s="28"/>
    </row>
    <row r="196" spans="2:7" ht="12.75">
      <c r="B196" s="66">
        <v>85154</v>
      </c>
      <c r="C196" s="11" t="s">
        <v>69</v>
      </c>
      <c r="D196" s="22">
        <f>SUM(D197)</f>
        <v>540000</v>
      </c>
      <c r="E196" s="100">
        <f>SUM(E197)</f>
        <v>629015</v>
      </c>
      <c r="F196" s="100">
        <f>SUM(F197)</f>
        <v>619392.16</v>
      </c>
      <c r="G196" s="83">
        <f>(F196/E196)*100</f>
        <v>98.47017320731621</v>
      </c>
    </row>
    <row r="197" spans="2:7" ht="12.75">
      <c r="B197" s="63"/>
      <c r="C197" t="s">
        <v>9</v>
      </c>
      <c r="D197" s="21">
        <f>SUM(D198:D200)</f>
        <v>540000</v>
      </c>
      <c r="E197" s="101">
        <f>SUM(E198:E200)</f>
        <v>629015</v>
      </c>
      <c r="F197" s="101">
        <f>SUM(F198:F200)</f>
        <v>619392.16</v>
      </c>
      <c r="G197" s="82">
        <f>(F197/E197)*100</f>
        <v>98.47017320731621</v>
      </c>
    </row>
    <row r="198" spans="2:7" ht="12.75">
      <c r="B198" s="63"/>
      <c r="C198" t="s">
        <v>13</v>
      </c>
      <c r="D198" s="21">
        <v>280000</v>
      </c>
      <c r="E198" s="101">
        <v>323555</v>
      </c>
      <c r="F198" s="101">
        <v>315779.02</v>
      </c>
      <c r="G198" s="82">
        <f>(F198/E198)*100</f>
        <v>97.59670535148585</v>
      </c>
    </row>
    <row r="199" spans="2:7" ht="12.75">
      <c r="B199" s="63"/>
      <c r="C199" t="s">
        <v>91</v>
      </c>
      <c r="D199" s="21">
        <v>50000</v>
      </c>
      <c r="E199" s="101">
        <v>98067</v>
      </c>
      <c r="F199" s="101">
        <v>96913.44</v>
      </c>
      <c r="G199" s="82">
        <f>(F199/E199)*100</f>
        <v>98.82370216280705</v>
      </c>
    </row>
    <row r="200" spans="2:7" ht="12.75">
      <c r="B200" s="63"/>
      <c r="C200" t="s">
        <v>48</v>
      </c>
      <c r="D200" s="21">
        <v>210000</v>
      </c>
      <c r="E200" s="101">
        <v>207393</v>
      </c>
      <c r="F200" s="101">
        <v>206699.7</v>
      </c>
      <c r="G200" s="82">
        <f>(F200/E200)*100</f>
        <v>99.66570713572781</v>
      </c>
    </row>
    <row r="201" spans="2:7" ht="12.75">
      <c r="B201" s="63"/>
      <c r="D201" s="21"/>
      <c r="E201" s="90"/>
      <c r="F201" s="101"/>
      <c r="G201" s="21"/>
    </row>
    <row r="202" spans="2:7" ht="12.75">
      <c r="B202" s="66">
        <v>85195</v>
      </c>
      <c r="C202" s="11" t="s">
        <v>8</v>
      </c>
      <c r="D202" s="22">
        <f>SUM(D203)</f>
        <v>70000</v>
      </c>
      <c r="E202" s="100">
        <f>SUM(E203)</f>
        <v>51505</v>
      </c>
      <c r="F202" s="100">
        <f>SUM(F203)</f>
        <v>50663.88</v>
      </c>
      <c r="G202" s="83">
        <f>(F202/E202)*100</f>
        <v>98.36691583341423</v>
      </c>
    </row>
    <row r="203" spans="2:7" ht="12.75">
      <c r="B203" s="63"/>
      <c r="C203" t="s">
        <v>9</v>
      </c>
      <c r="D203" s="21">
        <f>SUM(D204:D206)</f>
        <v>70000</v>
      </c>
      <c r="E203" s="101">
        <f>SUM(E204:E206)</f>
        <v>51505</v>
      </c>
      <c r="F203" s="101">
        <f>SUM(F204:F206)</f>
        <v>50663.88</v>
      </c>
      <c r="G203" s="82">
        <f>(F203/E203)*100</f>
        <v>98.36691583341423</v>
      </c>
    </row>
    <row r="204" spans="2:7" ht="12.75">
      <c r="B204" s="63"/>
      <c r="C204" t="s">
        <v>13</v>
      </c>
      <c r="D204" s="21">
        <v>35000</v>
      </c>
      <c r="E204" s="101">
        <v>35005</v>
      </c>
      <c r="F204" s="101">
        <v>34563.88</v>
      </c>
      <c r="G204" s="82">
        <f>(F204/E204)*100</f>
        <v>98.73983716611912</v>
      </c>
    </row>
    <row r="205" spans="2:7" ht="12.75">
      <c r="B205" s="63"/>
      <c r="C205" t="s">
        <v>91</v>
      </c>
      <c r="D205" s="21">
        <v>0</v>
      </c>
      <c r="E205" s="101">
        <v>1500</v>
      </c>
      <c r="F205" s="101">
        <v>1100</v>
      </c>
      <c r="G205" s="82">
        <f>(F205/E205)*100</f>
        <v>73.33333333333333</v>
      </c>
    </row>
    <row r="206" spans="2:7" ht="12.75">
      <c r="B206" s="66"/>
      <c r="C206" s="11" t="s">
        <v>48</v>
      </c>
      <c r="D206" s="22">
        <v>35000</v>
      </c>
      <c r="E206" s="100">
        <v>15000</v>
      </c>
      <c r="F206" s="100">
        <v>15000</v>
      </c>
      <c r="G206" s="83">
        <f>(F206/E206)*100</f>
        <v>100</v>
      </c>
    </row>
    <row r="207" spans="2:7" ht="13.5" thickBot="1">
      <c r="B207" s="30"/>
      <c r="C207" s="30"/>
      <c r="D207" s="117"/>
      <c r="E207" s="118"/>
      <c r="F207" s="118"/>
      <c r="G207" s="119"/>
    </row>
    <row r="208" spans="2:7" ht="13.5" thickTop="1">
      <c r="B208" s="24"/>
      <c r="C208" s="36"/>
      <c r="D208" s="18"/>
      <c r="E208" s="88"/>
      <c r="F208" s="88"/>
      <c r="G208" s="18"/>
    </row>
    <row r="209" spans="2:7" ht="13.5" thickBot="1">
      <c r="B209" s="64">
        <v>852</v>
      </c>
      <c r="C209" s="8" t="s">
        <v>42</v>
      </c>
      <c r="D209" s="19">
        <f>SUM(D210,D215,D220,D227,D231,D236,D241,D247,D253,D258)</f>
        <v>16071960</v>
      </c>
      <c r="E209" s="103">
        <f>SUM(E210,E215,E220,E227,E231,E236,E241,E247,E253,E258)</f>
        <v>15898569</v>
      </c>
      <c r="F209" s="103">
        <f>SUM(F210,F215,F220,F227,F231,F236,F241,F247,F253,F258)</f>
        <v>14345018.98</v>
      </c>
      <c r="G209" s="80">
        <f>(F209/E209)*100</f>
        <v>90.22836571014662</v>
      </c>
    </row>
    <row r="210" spans="2:7" ht="13.5" thickTop="1">
      <c r="B210" s="65">
        <v>85202</v>
      </c>
      <c r="C210" s="10" t="s">
        <v>70</v>
      </c>
      <c r="D210" s="20">
        <f>SUM(D211)</f>
        <v>389389</v>
      </c>
      <c r="E210" s="104">
        <f>SUM(E211)</f>
        <v>397189</v>
      </c>
      <c r="F210" s="104">
        <f>SUM(F211)</f>
        <v>396959.32</v>
      </c>
      <c r="G210" s="83">
        <f>(F210/E210)*100</f>
        <v>99.94217362515074</v>
      </c>
    </row>
    <row r="211" spans="2:7" ht="12.75">
      <c r="B211" s="63"/>
      <c r="C211" s="67" t="s">
        <v>9</v>
      </c>
      <c r="D211" s="21">
        <f>SUM(D212:D213)</f>
        <v>389389</v>
      </c>
      <c r="E211" s="101">
        <f>SUM(E212:E213)</f>
        <v>397189</v>
      </c>
      <c r="F211" s="101">
        <f>SUM(F212:F213)</f>
        <v>396959.32</v>
      </c>
      <c r="G211" s="82">
        <f>(F211/E211)*100</f>
        <v>99.94217362515074</v>
      </c>
    </row>
    <row r="212" spans="2:7" ht="12.75">
      <c r="B212" s="63"/>
      <c r="C212" t="s">
        <v>21</v>
      </c>
      <c r="D212" s="21">
        <f>302565+3565</f>
        <v>306130</v>
      </c>
      <c r="E212" s="101">
        <v>329262</v>
      </c>
      <c r="F212" s="101">
        <v>329036.14</v>
      </c>
      <c r="G212" s="82">
        <f>(F212/E212)*100</f>
        <v>99.93140417053897</v>
      </c>
    </row>
    <row r="213" spans="2:7" ht="12.75">
      <c r="B213" s="63"/>
      <c r="C213" t="s">
        <v>23</v>
      </c>
      <c r="D213" s="21">
        <v>83259</v>
      </c>
      <c r="E213" s="101">
        <v>67927</v>
      </c>
      <c r="F213" s="101">
        <v>67923.18</v>
      </c>
      <c r="G213" s="82">
        <f>(F213/E213)*100</f>
        <v>99.99437631575073</v>
      </c>
    </row>
    <row r="214" spans="2:7" ht="12.75">
      <c r="B214" s="63"/>
      <c r="D214" s="21"/>
      <c r="E214" s="90"/>
      <c r="F214" s="101"/>
      <c r="G214" s="21"/>
    </row>
    <row r="215" spans="2:7" ht="12.75">
      <c r="B215" s="66">
        <v>85203</v>
      </c>
      <c r="C215" s="11" t="s">
        <v>101</v>
      </c>
      <c r="D215" s="22">
        <f aca="true" t="shared" si="14" ref="D215:F216">SUM(D216)</f>
        <v>10000</v>
      </c>
      <c r="E215" s="100">
        <f t="shared" si="14"/>
        <v>10000</v>
      </c>
      <c r="F215" s="100">
        <f t="shared" si="14"/>
        <v>10000</v>
      </c>
      <c r="G215" s="83">
        <f>(F215/E215)*100</f>
        <v>100</v>
      </c>
    </row>
    <row r="216" spans="2:7" ht="12.75">
      <c r="B216" s="63"/>
      <c r="C216" s="37" t="s">
        <v>35</v>
      </c>
      <c r="D216" s="21">
        <f t="shared" si="14"/>
        <v>10000</v>
      </c>
      <c r="E216" s="101">
        <f>SUM(E217:E218)</f>
        <v>10000</v>
      </c>
      <c r="F216" s="101">
        <f>SUM(F217:F218)</f>
        <v>10000</v>
      </c>
      <c r="G216" s="82">
        <f>(F216/E216)*100</f>
        <v>100</v>
      </c>
    </row>
    <row r="217" spans="2:7" ht="12.75">
      <c r="B217" s="63"/>
      <c r="C217" t="s">
        <v>13</v>
      </c>
      <c r="D217" s="21">
        <v>10000</v>
      </c>
      <c r="E217" s="101">
        <v>7870</v>
      </c>
      <c r="F217" s="101">
        <v>7870</v>
      </c>
      <c r="G217" s="82">
        <f>(F217/E217)*100</f>
        <v>100</v>
      </c>
    </row>
    <row r="218" spans="2:7" ht="12.75">
      <c r="B218" s="63"/>
      <c r="C218" t="s">
        <v>91</v>
      </c>
      <c r="D218" s="21">
        <v>0</v>
      </c>
      <c r="E218" s="101">
        <v>2130</v>
      </c>
      <c r="F218" s="101">
        <v>2130</v>
      </c>
      <c r="G218" s="82">
        <f>(F218/E218)*100</f>
        <v>100</v>
      </c>
    </row>
    <row r="219" spans="2:7" ht="12.75">
      <c r="B219" s="63"/>
      <c r="D219" s="21"/>
      <c r="E219" s="90"/>
      <c r="F219" s="90"/>
      <c r="G219" s="21"/>
    </row>
    <row r="220" spans="2:7" ht="38.25">
      <c r="B220" s="66">
        <v>85212</v>
      </c>
      <c r="C220" s="27" t="s">
        <v>71</v>
      </c>
      <c r="D220" s="22">
        <f>SUM(D221,D225)</f>
        <v>7736000</v>
      </c>
      <c r="E220" s="100">
        <f>SUM(E221,E225)</f>
        <v>7450946</v>
      </c>
      <c r="F220" s="100">
        <f>SUM(F221,F225)</f>
        <v>7175130.22</v>
      </c>
      <c r="G220" s="83">
        <f aca="true" t="shared" si="15" ref="G220:G225">(F220/E220)*100</f>
        <v>96.29824481347737</v>
      </c>
    </row>
    <row r="221" spans="2:7" ht="12.75">
      <c r="B221" s="63"/>
      <c r="C221" s="34" t="s">
        <v>9</v>
      </c>
      <c r="D221" s="21">
        <f>SUM(D222:D224)</f>
        <v>7736000</v>
      </c>
      <c r="E221" s="101">
        <f>SUM(E222:E224)</f>
        <v>7441646</v>
      </c>
      <c r="F221" s="101">
        <f>SUM(F222:F224)</f>
        <v>7167069.68</v>
      </c>
      <c r="G221" s="82">
        <f t="shared" si="15"/>
        <v>96.31027436671941</v>
      </c>
    </row>
    <row r="222" spans="2:7" ht="12.75">
      <c r="B222" s="63"/>
      <c r="C222" s="34" t="s">
        <v>34</v>
      </c>
      <c r="D222" s="21">
        <f>7252820+130000</f>
        <v>7382820</v>
      </c>
      <c r="E222" s="101">
        <v>7062820</v>
      </c>
      <c r="F222" s="101">
        <v>6853710.97</v>
      </c>
      <c r="G222" s="82">
        <f t="shared" si="15"/>
        <v>97.03929832559798</v>
      </c>
    </row>
    <row r="223" spans="2:7" ht="12.75">
      <c r="B223" s="63"/>
      <c r="C223" t="s">
        <v>91</v>
      </c>
      <c r="D223" s="21">
        <v>299811</v>
      </c>
      <c r="E223" s="101">
        <v>317457</v>
      </c>
      <c r="F223" s="101">
        <v>257658.3</v>
      </c>
      <c r="G223" s="82">
        <f t="shared" si="15"/>
        <v>81.16321265557225</v>
      </c>
    </row>
    <row r="224" spans="2:7" ht="12.75">
      <c r="B224" s="63"/>
      <c r="C224" t="s">
        <v>47</v>
      </c>
      <c r="D224" s="21">
        <v>53369</v>
      </c>
      <c r="E224" s="101">
        <v>61369</v>
      </c>
      <c r="F224" s="101">
        <v>55700.41</v>
      </c>
      <c r="G224" s="82">
        <f t="shared" si="15"/>
        <v>90.76310515080904</v>
      </c>
    </row>
    <row r="225" spans="2:7" ht="12.75">
      <c r="B225" s="63"/>
      <c r="C225" s="131" t="s">
        <v>16</v>
      </c>
      <c r="D225" s="21">
        <v>0</v>
      </c>
      <c r="E225" s="101">
        <v>9300</v>
      </c>
      <c r="F225" s="101">
        <v>8060.54</v>
      </c>
      <c r="G225" s="82">
        <f t="shared" si="15"/>
        <v>86.67247311827957</v>
      </c>
    </row>
    <row r="226" spans="2:7" ht="12.75">
      <c r="B226" s="63"/>
      <c r="D226" s="21"/>
      <c r="E226" s="90"/>
      <c r="F226" s="101"/>
      <c r="G226" s="21"/>
    </row>
    <row r="227" spans="2:7" ht="51">
      <c r="B227" s="66">
        <v>85213</v>
      </c>
      <c r="C227" s="27" t="s">
        <v>72</v>
      </c>
      <c r="D227" s="22">
        <f aca="true" t="shared" si="16" ref="D227:F228">SUM(D228)</f>
        <v>102000</v>
      </c>
      <c r="E227" s="100">
        <f t="shared" si="16"/>
        <v>102000</v>
      </c>
      <c r="F227" s="100">
        <f t="shared" si="16"/>
        <v>55047.94</v>
      </c>
      <c r="G227" s="83">
        <f>(F227/E227)*100</f>
        <v>53.968568627450985</v>
      </c>
    </row>
    <row r="228" spans="2:7" ht="12.75">
      <c r="B228" s="63"/>
      <c r="C228" t="s">
        <v>9</v>
      </c>
      <c r="D228" s="21">
        <f t="shared" si="16"/>
        <v>102000</v>
      </c>
      <c r="E228" s="101">
        <f t="shared" si="16"/>
        <v>102000</v>
      </c>
      <c r="F228" s="101">
        <f t="shared" si="16"/>
        <v>55047.94</v>
      </c>
      <c r="G228" s="82">
        <f>(F228/E228)*100</f>
        <v>53.968568627450985</v>
      </c>
    </row>
    <row r="229" spans="2:7" ht="12.75">
      <c r="B229" s="63"/>
      <c r="C229" t="s">
        <v>33</v>
      </c>
      <c r="D229" s="21">
        <v>102000</v>
      </c>
      <c r="E229" s="101">
        <v>102000</v>
      </c>
      <c r="F229" s="101">
        <v>55047.94</v>
      </c>
      <c r="G229" s="82">
        <f>(F229/E229)*100</f>
        <v>53.968568627450985</v>
      </c>
    </row>
    <row r="230" spans="2:7" ht="12.75">
      <c r="B230" s="63"/>
      <c r="D230" s="21"/>
      <c r="E230" s="90"/>
      <c r="F230" s="101"/>
      <c r="G230" s="21"/>
    </row>
    <row r="231" spans="2:7" ht="25.5">
      <c r="B231" s="74">
        <v>85214</v>
      </c>
      <c r="C231" s="27" t="s">
        <v>73</v>
      </c>
      <c r="D231" s="22">
        <f>SUM(D232)</f>
        <v>3191000</v>
      </c>
      <c r="E231" s="100">
        <f>SUM(E232)</f>
        <v>2938893</v>
      </c>
      <c r="F231" s="100">
        <f>SUM(F232)</f>
        <v>2532840.89</v>
      </c>
      <c r="G231" s="83">
        <f>(F231/E231)*100</f>
        <v>86.18350140682224</v>
      </c>
    </row>
    <row r="232" spans="2:7" ht="12.75">
      <c r="B232" s="63"/>
      <c r="C232" t="s">
        <v>9</v>
      </c>
      <c r="D232" s="21">
        <f>SUM(D233:D234)</f>
        <v>3191000</v>
      </c>
      <c r="E232" s="101">
        <f>SUM(E233:E234)</f>
        <v>2938893</v>
      </c>
      <c r="F232" s="101">
        <f>SUM(F233:F234)</f>
        <v>2532840.89</v>
      </c>
      <c r="G232" s="82">
        <f>(F232/E232)*100</f>
        <v>86.18350140682224</v>
      </c>
    </row>
    <row r="233" spans="2:7" ht="12.75">
      <c r="B233" s="63"/>
      <c r="C233" t="s">
        <v>33</v>
      </c>
      <c r="D233" s="21">
        <v>2840000</v>
      </c>
      <c r="E233" s="101">
        <v>2480572</v>
      </c>
      <c r="F233" s="101">
        <v>2075147.82</v>
      </c>
      <c r="G233" s="82">
        <f>(F233/E233)*100</f>
        <v>83.6560204662473</v>
      </c>
    </row>
    <row r="234" spans="2:7" ht="12.75">
      <c r="B234" s="63"/>
      <c r="C234" t="s">
        <v>47</v>
      </c>
      <c r="D234" s="21">
        <v>351000</v>
      </c>
      <c r="E234" s="101">
        <v>458321</v>
      </c>
      <c r="F234" s="101">
        <v>457693.07</v>
      </c>
      <c r="G234" s="82"/>
    </row>
    <row r="235" spans="2:7" ht="12.75">
      <c r="B235" s="63"/>
      <c r="D235" s="21"/>
      <c r="E235" s="101"/>
      <c r="F235" s="101"/>
      <c r="G235" s="82"/>
    </row>
    <row r="236" spans="2:7" ht="12.75">
      <c r="B236" s="66">
        <v>85215</v>
      </c>
      <c r="C236" s="11" t="s">
        <v>74</v>
      </c>
      <c r="D236" s="22">
        <f>SUM(D237)</f>
        <v>2715200</v>
      </c>
      <c r="E236" s="100">
        <f>SUM(E237)</f>
        <v>2341543</v>
      </c>
      <c r="F236" s="100">
        <f>SUM(F237)</f>
        <v>1796901.46</v>
      </c>
      <c r="G236" s="83">
        <f>(F236/E236)*100</f>
        <v>76.74005815823156</v>
      </c>
    </row>
    <row r="237" spans="2:7" ht="12.75">
      <c r="B237" s="63"/>
      <c r="C237" t="s">
        <v>9</v>
      </c>
      <c r="D237" s="21">
        <f>SUM(D238:D239)</f>
        <v>2715200</v>
      </c>
      <c r="E237" s="101">
        <f>SUM(E238:E239)</f>
        <v>2341543</v>
      </c>
      <c r="F237" s="101">
        <f>SUM(F238:F239)</f>
        <v>1796901.46</v>
      </c>
      <c r="G237" s="82">
        <f>(F237/E237)*100</f>
        <v>76.74005815823156</v>
      </c>
    </row>
    <row r="238" spans="2:7" ht="12.75">
      <c r="B238" s="63"/>
      <c r="C238" t="s">
        <v>34</v>
      </c>
      <c r="D238" s="21">
        <v>2700000</v>
      </c>
      <c r="E238" s="101">
        <v>2326343</v>
      </c>
      <c r="F238" s="101">
        <v>1792376.4</v>
      </c>
      <c r="G238" s="82">
        <f>(F238/E238)*100</f>
        <v>77.04695309333147</v>
      </c>
    </row>
    <row r="239" spans="2:7" ht="12.75">
      <c r="B239" s="66"/>
      <c r="C239" s="11" t="s">
        <v>23</v>
      </c>
      <c r="D239" s="22">
        <v>15200</v>
      </c>
      <c r="E239" s="100">
        <v>15200</v>
      </c>
      <c r="F239" s="100">
        <v>4525.06</v>
      </c>
      <c r="G239" s="82">
        <f>(F239/E239)*100</f>
        <v>29.770131578947375</v>
      </c>
    </row>
    <row r="240" spans="2:7" ht="12.75">
      <c r="B240" s="67"/>
      <c r="C240" s="38"/>
      <c r="D240" s="39"/>
      <c r="E240" s="92"/>
      <c r="F240" s="92"/>
      <c r="G240" s="39"/>
    </row>
    <row r="241" spans="2:7" ht="12.75">
      <c r="B241" s="66">
        <v>85219</v>
      </c>
      <c r="C241" s="11" t="s">
        <v>75</v>
      </c>
      <c r="D241" s="22">
        <f>SUM(D242,D245)</f>
        <v>1253371</v>
      </c>
      <c r="E241" s="100">
        <f>SUM(E242,E245)</f>
        <v>1456728</v>
      </c>
      <c r="F241" s="100">
        <f>SUM(F242,F245)</f>
        <v>1387836.45</v>
      </c>
      <c r="G241" s="83">
        <f>(F241/E241)*100</f>
        <v>95.27080209895053</v>
      </c>
    </row>
    <row r="242" spans="2:7" ht="12.75">
      <c r="B242" s="63"/>
      <c r="C242" t="s">
        <v>35</v>
      </c>
      <c r="D242" s="21">
        <f>SUM(D243:D244)</f>
        <v>1230811</v>
      </c>
      <c r="E242" s="101">
        <f>SUM(E243:E244)</f>
        <v>1434168</v>
      </c>
      <c r="F242" s="101">
        <f>SUM(F243:F244)</f>
        <v>1365277.43</v>
      </c>
      <c r="G242" s="82">
        <f>(F242/E242)*100</f>
        <v>95.19647837631295</v>
      </c>
    </row>
    <row r="243" spans="2:7" ht="12.75">
      <c r="B243" s="63"/>
      <c r="C243" t="s">
        <v>21</v>
      </c>
      <c r="D243" s="21">
        <f>1029290+9541</f>
        <v>1038831</v>
      </c>
      <c r="E243" s="101">
        <v>1230528</v>
      </c>
      <c r="F243" s="101">
        <v>1163374.96</v>
      </c>
      <c r="G243" s="82">
        <f>(F243/E243)*100</f>
        <v>94.54274587819212</v>
      </c>
    </row>
    <row r="244" spans="2:7" ht="12.75">
      <c r="B244" s="63"/>
      <c r="C244" t="s">
        <v>23</v>
      </c>
      <c r="D244" s="21">
        <v>191980</v>
      </c>
      <c r="E244" s="101">
        <v>203640</v>
      </c>
      <c r="F244" s="101">
        <v>201902.47</v>
      </c>
      <c r="G244" s="82">
        <f>(F244/E244)*100</f>
        <v>99.14676389707327</v>
      </c>
    </row>
    <row r="245" spans="2:7" ht="12.75">
      <c r="B245" s="63"/>
      <c r="C245" s="30" t="s">
        <v>16</v>
      </c>
      <c r="D245" s="21">
        <v>22560</v>
      </c>
      <c r="E245" s="101">
        <v>22560</v>
      </c>
      <c r="F245" s="101">
        <v>22559.02</v>
      </c>
      <c r="G245" s="82">
        <f>(F245/E245)*100</f>
        <v>99.9956560283688</v>
      </c>
    </row>
    <row r="246" spans="2:7" ht="12.75">
      <c r="B246" s="66"/>
      <c r="C246" s="11"/>
      <c r="D246" s="22"/>
      <c r="E246" s="89"/>
      <c r="F246" s="89"/>
      <c r="G246" s="22"/>
    </row>
    <row r="247" spans="2:7" ht="36.75" customHeight="1">
      <c r="B247" s="69">
        <v>85220</v>
      </c>
      <c r="C247" s="55" t="s">
        <v>76</v>
      </c>
      <c r="D247" s="45">
        <f>SUM(D248,D251)</f>
        <v>230000</v>
      </c>
      <c r="E247" s="107">
        <f>SUM(E248,E251)</f>
        <v>230000</v>
      </c>
      <c r="F247" s="107">
        <f>SUM(F248,F251)</f>
        <v>79968.62</v>
      </c>
      <c r="G247" s="83">
        <f>(F247/E247)*100</f>
        <v>34.7689652173913</v>
      </c>
    </row>
    <row r="248" spans="2:7" ht="12.75">
      <c r="B248" s="63"/>
      <c r="C248" t="s">
        <v>9</v>
      </c>
      <c r="D248" s="21">
        <f>SUM(D249:D250)</f>
        <v>80000</v>
      </c>
      <c r="E248" s="101">
        <f>SUM(E249:E250)</f>
        <v>80000</v>
      </c>
      <c r="F248" s="101">
        <f>SUM(F249:F250)</f>
        <v>79968.62</v>
      </c>
      <c r="G248" s="82">
        <f>(F248/E248)*100</f>
        <v>99.96077499999998</v>
      </c>
    </row>
    <row r="249" spans="2:7" ht="12.75">
      <c r="B249" s="63"/>
      <c r="C249" t="s">
        <v>13</v>
      </c>
      <c r="D249" s="21">
        <v>5328</v>
      </c>
      <c r="E249" s="101">
        <v>6728</v>
      </c>
      <c r="F249" s="101">
        <v>6720.98</v>
      </c>
      <c r="G249" s="82">
        <f>(F249/E249)*100</f>
        <v>99.89565992865636</v>
      </c>
    </row>
    <row r="250" spans="2:7" ht="12.75">
      <c r="B250" s="63"/>
      <c r="C250" t="s">
        <v>91</v>
      </c>
      <c r="D250" s="21">
        <v>74672</v>
      </c>
      <c r="E250" s="101">
        <v>73272</v>
      </c>
      <c r="F250" s="101">
        <v>73247.64</v>
      </c>
      <c r="G250" s="82">
        <f>(F250/E250)*100</f>
        <v>99.96675401244677</v>
      </c>
    </row>
    <row r="251" spans="2:7" ht="12.75">
      <c r="B251" s="63"/>
      <c r="C251" t="s">
        <v>16</v>
      </c>
      <c r="D251" s="21">
        <v>150000</v>
      </c>
      <c r="E251" s="101">
        <v>150000</v>
      </c>
      <c r="F251" s="101">
        <v>0</v>
      </c>
      <c r="G251" s="82">
        <f>(F251/E251)*100</f>
        <v>0</v>
      </c>
    </row>
    <row r="252" spans="2:7" ht="12.75">
      <c r="B252" s="63"/>
      <c r="D252" s="21"/>
      <c r="E252" s="90"/>
      <c r="F252" s="101"/>
      <c r="G252" s="21"/>
    </row>
    <row r="253" spans="2:7" ht="25.5">
      <c r="B253" s="66">
        <v>85228</v>
      </c>
      <c r="C253" s="27" t="s">
        <v>77</v>
      </c>
      <c r="D253" s="22">
        <f>SUM(D254)</f>
        <v>179000</v>
      </c>
      <c r="E253" s="100">
        <f>SUM(E254)</f>
        <v>179500</v>
      </c>
      <c r="F253" s="100">
        <f>SUM(F254)</f>
        <v>146996.86</v>
      </c>
      <c r="G253" s="83">
        <f>(F253/E253)*100</f>
        <v>81.89240111420612</v>
      </c>
    </row>
    <row r="254" spans="2:7" ht="12.75">
      <c r="B254" s="63"/>
      <c r="C254" t="s">
        <v>9</v>
      </c>
      <c r="D254" s="21">
        <f>SUM(D255:D256)</f>
        <v>179000</v>
      </c>
      <c r="E254" s="101">
        <f>SUM(E255:E256)</f>
        <v>179500</v>
      </c>
      <c r="F254" s="101">
        <f>SUM(F255:F256)</f>
        <v>146996.86</v>
      </c>
      <c r="G254" s="82">
        <f>(F254/E254)*100</f>
        <v>81.89240111420612</v>
      </c>
    </row>
    <row r="255" spans="2:7" ht="12.75">
      <c r="B255" s="63"/>
      <c r="C255" t="s">
        <v>34</v>
      </c>
      <c r="D255" s="21">
        <v>179000</v>
      </c>
      <c r="E255" s="101">
        <v>158228</v>
      </c>
      <c r="F255" s="101">
        <v>146996.86</v>
      </c>
      <c r="G255" s="82">
        <f>(F255/E255)*100</f>
        <v>92.90192633415072</v>
      </c>
    </row>
    <row r="256" spans="2:7" ht="12.75">
      <c r="B256" s="63"/>
      <c r="C256" t="s">
        <v>91</v>
      </c>
      <c r="D256" s="21">
        <v>0</v>
      </c>
      <c r="E256" s="101">
        <v>21272</v>
      </c>
      <c r="F256" s="101"/>
      <c r="G256" s="82">
        <f>(F256/E256)*100</f>
        <v>0</v>
      </c>
    </row>
    <row r="257" spans="2:7" ht="12.75">
      <c r="B257" s="63"/>
      <c r="D257" s="21"/>
      <c r="E257" s="90"/>
      <c r="F257" s="101"/>
      <c r="G257" s="21"/>
    </row>
    <row r="258" spans="2:7" ht="12.75">
      <c r="B258" s="66">
        <v>85295</v>
      </c>
      <c r="C258" s="11" t="s">
        <v>8</v>
      </c>
      <c r="D258" s="22">
        <f>SUM(D259)</f>
        <v>266000</v>
      </c>
      <c r="E258" s="100">
        <f>SUM(E259)</f>
        <v>791770</v>
      </c>
      <c r="F258" s="100">
        <f>SUM(F259)</f>
        <v>763337.22</v>
      </c>
      <c r="G258" s="83">
        <f>(F258/E258)*100</f>
        <v>96.4089596726322</v>
      </c>
    </row>
    <row r="259" spans="2:7" ht="12.75">
      <c r="B259" s="63"/>
      <c r="C259" t="s">
        <v>9</v>
      </c>
      <c r="D259" s="21">
        <f>SUM(D260:D262)</f>
        <v>266000</v>
      </c>
      <c r="E259" s="101">
        <f>SUM(E260:E262)</f>
        <v>791770</v>
      </c>
      <c r="F259" s="101">
        <f>SUM(F260:F262)</f>
        <v>763337.22</v>
      </c>
      <c r="G259" s="82">
        <f>(F259/E259)*100</f>
        <v>96.4089596726322</v>
      </c>
    </row>
    <row r="260" spans="2:7" ht="12.75">
      <c r="B260" s="63"/>
      <c r="C260" t="s">
        <v>34</v>
      </c>
      <c r="D260" s="21">
        <v>266000</v>
      </c>
      <c r="E260" s="101">
        <v>360509</v>
      </c>
      <c r="F260" s="101">
        <v>355309</v>
      </c>
      <c r="G260" s="82">
        <f>(F260/E260)*100</f>
        <v>98.55759495602051</v>
      </c>
    </row>
    <row r="261" spans="2:7" ht="12.75">
      <c r="B261" s="63"/>
      <c r="C261" t="s">
        <v>91</v>
      </c>
      <c r="D261" s="21">
        <v>0</v>
      </c>
      <c r="E261" s="101">
        <v>122638</v>
      </c>
      <c r="F261" s="101">
        <v>118008.81</v>
      </c>
      <c r="G261" s="82">
        <f>(F261/E261)*100</f>
        <v>96.22532167843572</v>
      </c>
    </row>
    <row r="262" spans="2:7" ht="12.75">
      <c r="B262" s="63"/>
      <c r="C262" t="s">
        <v>23</v>
      </c>
      <c r="D262" s="21">
        <v>0</v>
      </c>
      <c r="E262" s="101">
        <v>308623</v>
      </c>
      <c r="F262" s="101">
        <v>290019.41</v>
      </c>
      <c r="G262" s="82">
        <f>(F262/E262)*100</f>
        <v>93.9720662426326</v>
      </c>
    </row>
    <row r="263" spans="1:7" ht="13.5" thickBot="1">
      <c r="A263" s="30"/>
      <c r="B263" s="25"/>
      <c r="C263" s="9"/>
      <c r="D263" s="23"/>
      <c r="E263" s="91"/>
      <c r="F263" s="91"/>
      <c r="G263" s="23"/>
    </row>
    <row r="264" spans="2:7" ht="1.5" customHeight="1" thickTop="1">
      <c r="B264" s="63"/>
      <c r="C264" s="30"/>
      <c r="D264" s="21"/>
      <c r="E264" s="90"/>
      <c r="F264" s="90"/>
      <c r="G264" s="21"/>
    </row>
    <row r="265" spans="2:7" ht="26.25" thickBot="1">
      <c r="B265" s="64">
        <v>853</v>
      </c>
      <c r="C265" s="26" t="s">
        <v>79</v>
      </c>
      <c r="D265" s="19">
        <f>SUM(D266,D272,D276)</f>
        <v>998267</v>
      </c>
      <c r="E265" s="103">
        <f>SUM(E266,E272,E276)</f>
        <v>981522</v>
      </c>
      <c r="F265" s="103">
        <f>SUM(F266,F272,F276)</f>
        <v>974638.4299999999</v>
      </c>
      <c r="G265" s="80">
        <f aca="true" t="shared" si="17" ref="G265:G270">(F265/E265)*100</f>
        <v>99.29868408451364</v>
      </c>
    </row>
    <row r="266" spans="2:7" ht="13.5" thickTop="1">
      <c r="B266" s="66">
        <v>85305</v>
      </c>
      <c r="C266" s="11" t="s">
        <v>78</v>
      </c>
      <c r="D266" s="22">
        <f>SUM(D267,D270)</f>
        <v>998267</v>
      </c>
      <c r="E266" s="100">
        <f>SUM(E267,E270)</f>
        <v>978767</v>
      </c>
      <c r="F266" s="100">
        <f>SUM(F267,F270)</f>
        <v>972565.4299999999</v>
      </c>
      <c r="G266" s="83">
        <f t="shared" si="17"/>
        <v>99.36638954930028</v>
      </c>
    </row>
    <row r="267" spans="2:7" ht="12.75">
      <c r="B267" s="63"/>
      <c r="C267" t="s">
        <v>9</v>
      </c>
      <c r="D267" s="21">
        <f>SUM(D268:D269)</f>
        <v>863267</v>
      </c>
      <c r="E267" s="101">
        <f>SUM(E268:E269)</f>
        <v>863267</v>
      </c>
      <c r="F267" s="101">
        <f>SUM(F268:F269)</f>
        <v>857298.6399999999</v>
      </c>
      <c r="G267" s="82">
        <f t="shared" si="17"/>
        <v>99.30863104925821</v>
      </c>
    </row>
    <row r="268" spans="2:7" ht="12.75">
      <c r="B268" s="63"/>
      <c r="C268" t="s">
        <v>21</v>
      </c>
      <c r="D268" s="21">
        <v>692867</v>
      </c>
      <c r="E268" s="101">
        <v>706767</v>
      </c>
      <c r="F268" s="101">
        <v>700800.84</v>
      </c>
      <c r="G268" s="82">
        <f t="shared" si="17"/>
        <v>99.15585192857051</v>
      </c>
    </row>
    <row r="269" spans="2:7" ht="12.75">
      <c r="B269" s="63"/>
      <c r="C269" t="s">
        <v>23</v>
      </c>
      <c r="D269" s="21">
        <v>170400</v>
      </c>
      <c r="E269" s="101">
        <v>156500</v>
      </c>
      <c r="F269" s="101">
        <v>156497.8</v>
      </c>
      <c r="G269" s="82">
        <f t="shared" si="17"/>
        <v>99.99859424920126</v>
      </c>
    </row>
    <row r="270" spans="2:7" ht="12.75">
      <c r="B270" s="63"/>
      <c r="C270" t="s">
        <v>16</v>
      </c>
      <c r="D270" s="21">
        <v>135000</v>
      </c>
      <c r="E270" s="101">
        <v>115500</v>
      </c>
      <c r="F270" s="101">
        <v>115266.79</v>
      </c>
      <c r="G270" s="82">
        <f t="shared" si="17"/>
        <v>99.79808658008658</v>
      </c>
    </row>
    <row r="271" spans="2:7" ht="12.75">
      <c r="B271" s="63"/>
      <c r="C271" s="63"/>
      <c r="D271" s="21"/>
      <c r="E271" s="101"/>
      <c r="F271" s="101"/>
      <c r="G271" s="82"/>
    </row>
    <row r="272" spans="2:7" ht="25.5">
      <c r="B272" s="66">
        <v>85324</v>
      </c>
      <c r="C272" s="27" t="s">
        <v>117</v>
      </c>
      <c r="D272" s="22">
        <f aca="true" t="shared" si="18" ref="D272:F273">SUM(D273)</f>
        <v>0</v>
      </c>
      <c r="E272" s="100">
        <f t="shared" si="18"/>
        <v>1000</v>
      </c>
      <c r="F272" s="100">
        <f t="shared" si="18"/>
        <v>885</v>
      </c>
      <c r="G272" s="83">
        <f>(F272/E272)*100</f>
        <v>88.5</v>
      </c>
    </row>
    <row r="273" spans="2:7" ht="12.75">
      <c r="B273" s="63"/>
      <c r="C273" t="s">
        <v>9</v>
      </c>
      <c r="D273" s="21">
        <f t="shared" si="18"/>
        <v>0</v>
      </c>
      <c r="E273" s="101">
        <f t="shared" si="18"/>
        <v>1000</v>
      </c>
      <c r="F273" s="101">
        <f t="shared" si="18"/>
        <v>885</v>
      </c>
      <c r="G273" s="82">
        <f>(F273/E273)*100</f>
        <v>88.5</v>
      </c>
    </row>
    <row r="274" spans="2:7" ht="12.75">
      <c r="B274" s="63"/>
      <c r="C274" s="30" t="s">
        <v>13</v>
      </c>
      <c r="D274" s="21">
        <v>0</v>
      </c>
      <c r="E274" s="101">
        <v>1000</v>
      </c>
      <c r="F274" s="101">
        <v>885</v>
      </c>
      <c r="G274" s="82">
        <f>(F274/E274)*100</f>
        <v>88.5</v>
      </c>
    </row>
    <row r="275" spans="2:7" ht="12.75">
      <c r="B275" s="63"/>
      <c r="C275" s="30"/>
      <c r="D275" s="21"/>
      <c r="E275" s="101"/>
      <c r="F275" s="101"/>
      <c r="G275" s="82"/>
    </row>
    <row r="276" spans="2:7" ht="12.75">
      <c r="B276" s="66">
        <v>85395</v>
      </c>
      <c r="C276" s="27" t="s">
        <v>8</v>
      </c>
      <c r="D276" s="22">
        <f aca="true" t="shared" si="19" ref="D276:F277">SUM(D277)</f>
        <v>0</v>
      </c>
      <c r="E276" s="100">
        <f t="shared" si="19"/>
        <v>1755</v>
      </c>
      <c r="F276" s="100">
        <f t="shared" si="19"/>
        <v>1188</v>
      </c>
      <c r="G276" s="83">
        <f>(F276/E276)*100</f>
        <v>67.6923076923077</v>
      </c>
    </row>
    <row r="277" spans="2:7" ht="12.75">
      <c r="B277" s="63"/>
      <c r="C277" t="s">
        <v>9</v>
      </c>
      <c r="D277" s="21">
        <f t="shared" si="19"/>
        <v>0</v>
      </c>
      <c r="E277" s="101">
        <f t="shared" si="19"/>
        <v>1755</v>
      </c>
      <c r="F277" s="101">
        <f t="shared" si="19"/>
        <v>1188</v>
      </c>
      <c r="G277" s="82">
        <f>(F277/E277)*100</f>
        <v>67.6923076923077</v>
      </c>
    </row>
    <row r="278" spans="2:7" ht="12.75">
      <c r="B278" s="63"/>
      <c r="C278" s="30" t="s">
        <v>13</v>
      </c>
      <c r="D278" s="21">
        <v>0</v>
      </c>
      <c r="E278" s="101">
        <v>1755</v>
      </c>
      <c r="F278" s="101">
        <v>1188</v>
      </c>
      <c r="G278" s="82">
        <f>(F278/E278)*100</f>
        <v>67.6923076923077</v>
      </c>
    </row>
    <row r="279" spans="2:7" ht="12.75">
      <c r="B279" s="66"/>
      <c r="C279" s="11"/>
      <c r="D279" s="22"/>
      <c r="E279" s="100"/>
      <c r="F279" s="100"/>
      <c r="G279" s="83"/>
    </row>
    <row r="280" spans="2:7" ht="12.75">
      <c r="B280" s="38"/>
      <c r="C280" s="38"/>
      <c r="D280" s="125"/>
      <c r="E280" s="126"/>
      <c r="F280" s="126"/>
      <c r="G280" s="127"/>
    </row>
    <row r="281" spans="2:7" ht="13.5" thickBot="1">
      <c r="B281" s="9"/>
      <c r="C281" s="9"/>
      <c r="D281" s="122"/>
      <c r="E281" s="121"/>
      <c r="F281" s="121"/>
      <c r="G281" s="122"/>
    </row>
    <row r="282" spans="2:7" ht="23.25" customHeight="1" thickBot="1" thickTop="1">
      <c r="B282" s="64">
        <v>854</v>
      </c>
      <c r="C282" s="8" t="s">
        <v>36</v>
      </c>
      <c r="D282" s="19">
        <f>SUM(D283,D288)</f>
        <v>377911</v>
      </c>
      <c r="E282" s="103">
        <f>SUM(E283,E288)</f>
        <v>839363</v>
      </c>
      <c r="F282" s="103">
        <f>SUM(F283,F288)</f>
        <v>634629.21</v>
      </c>
      <c r="G282" s="80">
        <f>(F282/E282)*100</f>
        <v>75.60843282346255</v>
      </c>
    </row>
    <row r="283" spans="2:7" ht="13.5" thickTop="1">
      <c r="B283" s="65">
        <v>85401</v>
      </c>
      <c r="C283" s="10" t="s">
        <v>80</v>
      </c>
      <c r="D283" s="20">
        <f>SUM(D284)</f>
        <v>357911</v>
      </c>
      <c r="E283" s="104">
        <f>SUM(E284)</f>
        <v>398450</v>
      </c>
      <c r="F283" s="104">
        <f>SUM(F284)</f>
        <v>376322.70999999996</v>
      </c>
      <c r="G283" s="83">
        <f>(F283/E283)*100</f>
        <v>94.44665830091604</v>
      </c>
    </row>
    <row r="284" spans="2:7" ht="12.75">
      <c r="B284" s="63"/>
      <c r="C284" t="s">
        <v>35</v>
      </c>
      <c r="D284" s="21">
        <f>SUM(D285:D286)</f>
        <v>357911</v>
      </c>
      <c r="E284" s="101">
        <f>SUM(E285:E286)</f>
        <v>398450</v>
      </c>
      <c r="F284" s="101">
        <f>SUM(F285:F286)</f>
        <v>376322.70999999996</v>
      </c>
      <c r="G284" s="82">
        <f>(F284/E284)*100</f>
        <v>94.44665830091604</v>
      </c>
    </row>
    <row r="285" spans="2:7" ht="12.75">
      <c r="B285" s="63"/>
      <c r="C285" t="s">
        <v>21</v>
      </c>
      <c r="D285" s="21">
        <v>335743</v>
      </c>
      <c r="E285" s="101">
        <v>372496</v>
      </c>
      <c r="F285" s="101">
        <v>350371.73</v>
      </c>
      <c r="G285" s="82">
        <f>(F285/E285)*100</f>
        <v>94.06053487822687</v>
      </c>
    </row>
    <row r="286" spans="2:7" ht="12.75">
      <c r="B286" s="63"/>
      <c r="C286" t="s">
        <v>23</v>
      </c>
      <c r="D286" s="21">
        <v>22168</v>
      </c>
      <c r="E286" s="101">
        <v>25954</v>
      </c>
      <c r="F286" s="101">
        <v>25950.98</v>
      </c>
      <c r="G286" s="82">
        <f>(F286/E286)*100</f>
        <v>99.9883640286661</v>
      </c>
    </row>
    <row r="287" spans="2:7" ht="12.75">
      <c r="B287" s="63"/>
      <c r="D287" s="21"/>
      <c r="E287" s="90"/>
      <c r="F287" s="101"/>
      <c r="G287" s="21"/>
    </row>
    <row r="288" spans="2:7" ht="12.75">
      <c r="B288" s="66">
        <v>85415</v>
      </c>
      <c r="C288" s="11" t="s">
        <v>97</v>
      </c>
      <c r="D288" s="22">
        <f>SUM(D289)</f>
        <v>20000</v>
      </c>
      <c r="E288" s="100">
        <f>SUM(E289)</f>
        <v>440913</v>
      </c>
      <c r="F288" s="100">
        <f>SUM(F289)</f>
        <v>258306.5</v>
      </c>
      <c r="G288" s="83">
        <f aca="true" t="shared" si="20" ref="G288:G293">(F288/E288)*100</f>
        <v>58.58445997282911</v>
      </c>
    </row>
    <row r="289" spans="2:7" ht="12.75">
      <c r="B289" s="63"/>
      <c r="C289" s="37" t="s">
        <v>9</v>
      </c>
      <c r="D289" s="21">
        <f>SUM(D290:D293)</f>
        <v>20000</v>
      </c>
      <c r="E289" s="101">
        <f>SUM(E290:E293)</f>
        <v>440913</v>
      </c>
      <c r="F289" s="101">
        <f>SUM(F290:F293)</f>
        <v>258306.5</v>
      </c>
      <c r="G289" s="82">
        <f t="shared" si="20"/>
        <v>58.58445997282911</v>
      </c>
    </row>
    <row r="290" spans="2:7" ht="12.75">
      <c r="B290" s="63"/>
      <c r="C290" s="37" t="s">
        <v>34</v>
      </c>
      <c r="D290" s="21">
        <v>20000</v>
      </c>
      <c r="E290" s="101">
        <v>360930</v>
      </c>
      <c r="F290" s="101">
        <v>191023.2</v>
      </c>
      <c r="G290" s="82">
        <f t="shared" si="20"/>
        <v>52.925276369379105</v>
      </c>
    </row>
    <row r="291" spans="2:7" ht="12.75">
      <c r="B291" s="134"/>
      <c r="C291" s="63" t="s">
        <v>91</v>
      </c>
      <c r="D291" s="117">
        <v>0</v>
      </c>
      <c r="E291" s="101">
        <v>33057</v>
      </c>
      <c r="F291" s="118">
        <v>32877.75</v>
      </c>
      <c r="G291" s="82">
        <f t="shared" si="20"/>
        <v>99.45775478718576</v>
      </c>
    </row>
    <row r="292" spans="2:7" ht="12.75">
      <c r="B292" s="134"/>
      <c r="C292" s="63" t="s">
        <v>23</v>
      </c>
      <c r="D292" s="117">
        <v>0</v>
      </c>
      <c r="E292" s="101">
        <v>45614</v>
      </c>
      <c r="F292" s="118">
        <v>33109.19</v>
      </c>
      <c r="G292" s="82">
        <f t="shared" si="20"/>
        <v>72.58558775814443</v>
      </c>
    </row>
    <row r="293" spans="2:7" ht="12.75">
      <c r="B293" s="135"/>
      <c r="C293" s="137" t="s">
        <v>48</v>
      </c>
      <c r="D293" s="136">
        <v>0</v>
      </c>
      <c r="E293" s="100">
        <v>1312</v>
      </c>
      <c r="F293" s="138">
        <v>1296.36</v>
      </c>
      <c r="G293" s="83">
        <f t="shared" si="20"/>
        <v>98.80792682926828</v>
      </c>
    </row>
    <row r="294" spans="2:7" ht="13.5" thickBot="1">
      <c r="B294" s="114"/>
      <c r="C294" s="114"/>
      <c r="D294" s="116"/>
      <c r="E294" s="115"/>
      <c r="F294" s="115"/>
      <c r="G294" s="116"/>
    </row>
    <row r="295" spans="2:7" ht="24" customHeight="1" thickBot="1" thickTop="1">
      <c r="B295" s="64">
        <v>900</v>
      </c>
      <c r="C295" s="8" t="s">
        <v>37</v>
      </c>
      <c r="D295" s="19">
        <f>SUM(D296,D301,D307,D311,D317,D322)</f>
        <v>6250967</v>
      </c>
      <c r="E295" s="103">
        <f>SUM(E296,E301,E307,E311,E317,E322)</f>
        <v>6221667</v>
      </c>
      <c r="F295" s="103">
        <f>SUM(F296,F301,F307,F311,F317,F322)</f>
        <v>5310799.350000001</v>
      </c>
      <c r="G295" s="80">
        <f>(F295/E295)*100</f>
        <v>85.35974924405309</v>
      </c>
    </row>
    <row r="296" spans="2:7" ht="13.5" thickTop="1">
      <c r="B296" s="65">
        <v>90001</v>
      </c>
      <c r="C296" s="10" t="s">
        <v>81</v>
      </c>
      <c r="D296" s="20">
        <f>SUM(D297,D299)</f>
        <v>720100</v>
      </c>
      <c r="E296" s="104">
        <f>SUM(E297,E299)</f>
        <v>650100</v>
      </c>
      <c r="F296" s="104">
        <f>SUM(F297,F299)</f>
        <v>645418.7</v>
      </c>
      <c r="G296" s="83">
        <f>(F296/E296)*100</f>
        <v>99.27991078295646</v>
      </c>
    </row>
    <row r="297" spans="2:7" ht="12.75">
      <c r="B297" s="63"/>
      <c r="C297" t="s">
        <v>9</v>
      </c>
      <c r="D297" s="21">
        <f>SUM(D298)</f>
        <v>592500</v>
      </c>
      <c r="E297" s="101">
        <f>SUM(E298)</f>
        <v>442500</v>
      </c>
      <c r="F297" s="101">
        <f>SUM(F298)</f>
        <v>437818.7</v>
      </c>
      <c r="G297" s="82">
        <f>(F297/E297)*100</f>
        <v>98.9420790960452</v>
      </c>
    </row>
    <row r="298" spans="2:7" ht="12.75">
      <c r="B298" s="63"/>
      <c r="C298" t="s">
        <v>13</v>
      </c>
      <c r="D298" s="21">
        <v>592500</v>
      </c>
      <c r="E298" s="101">
        <v>442500</v>
      </c>
      <c r="F298" s="101">
        <v>437818.7</v>
      </c>
      <c r="G298" s="82">
        <f>(F298/E298)*100</f>
        <v>98.9420790960452</v>
      </c>
    </row>
    <row r="299" spans="2:7" ht="12.75">
      <c r="B299" s="63"/>
      <c r="C299" t="s">
        <v>16</v>
      </c>
      <c r="D299" s="21">
        <v>127600</v>
      </c>
      <c r="E299" s="101">
        <v>207600</v>
      </c>
      <c r="F299" s="101">
        <v>207600</v>
      </c>
      <c r="G299" s="82">
        <f>(F299/E299)*100</f>
        <v>100</v>
      </c>
    </row>
    <row r="300" spans="2:7" ht="12.75">
      <c r="B300" s="63"/>
      <c r="D300" s="21"/>
      <c r="E300" s="90"/>
      <c r="F300" s="101"/>
      <c r="G300" s="21"/>
    </row>
    <row r="301" spans="2:7" ht="12.75">
      <c r="B301" s="66">
        <v>90002</v>
      </c>
      <c r="C301" s="11" t="s">
        <v>82</v>
      </c>
      <c r="D301" s="22">
        <f>SUM(D302,D304)</f>
        <v>749085</v>
      </c>
      <c r="E301" s="100">
        <f>SUM(E302,E304)</f>
        <v>725811</v>
      </c>
      <c r="F301" s="100">
        <f>SUM(F302,F304)</f>
        <v>718451.1</v>
      </c>
      <c r="G301" s="83">
        <f>(F301/E301)*100</f>
        <v>98.98597568788568</v>
      </c>
    </row>
    <row r="302" spans="2:7" ht="12.75">
      <c r="B302" s="63"/>
      <c r="C302" t="s">
        <v>9</v>
      </c>
      <c r="D302" s="21">
        <f>SUM(D303)</f>
        <v>385100</v>
      </c>
      <c r="E302" s="101">
        <f>SUM(E303)</f>
        <v>340326</v>
      </c>
      <c r="F302" s="101">
        <f>SUM(F303)</f>
        <v>333142.1</v>
      </c>
      <c r="G302" s="82">
        <f>(F302/E302)*100</f>
        <v>97.88911220418069</v>
      </c>
    </row>
    <row r="303" spans="2:7" ht="12.75">
      <c r="B303" s="63"/>
      <c r="C303" t="s">
        <v>13</v>
      </c>
      <c r="D303" s="21">
        <v>385100</v>
      </c>
      <c r="E303" s="101">
        <v>340326</v>
      </c>
      <c r="F303" s="101">
        <v>333142.1</v>
      </c>
      <c r="G303" s="82">
        <f>(F303/E303)*100</f>
        <v>97.88911220418069</v>
      </c>
    </row>
    <row r="304" spans="2:7" ht="12.75">
      <c r="B304" s="63"/>
      <c r="C304" t="s">
        <v>16</v>
      </c>
      <c r="D304" s="21">
        <v>363985</v>
      </c>
      <c r="E304" s="101">
        <v>385485</v>
      </c>
      <c r="F304" s="101">
        <v>385309</v>
      </c>
      <c r="G304" s="82">
        <f>(F304/E304)*100</f>
        <v>99.95434322995706</v>
      </c>
    </row>
    <row r="305" spans="2:7" ht="12.75">
      <c r="B305" s="63"/>
      <c r="C305" t="s">
        <v>31</v>
      </c>
      <c r="D305" s="21">
        <v>323985</v>
      </c>
      <c r="E305" s="101">
        <v>385485</v>
      </c>
      <c r="F305" s="101">
        <v>385309</v>
      </c>
      <c r="G305" s="82">
        <f>(F305/E305)*100</f>
        <v>99.95434322995706</v>
      </c>
    </row>
    <row r="306" spans="2:7" ht="12.75">
      <c r="B306" s="63"/>
      <c r="D306" s="21"/>
      <c r="E306" s="90"/>
      <c r="F306" s="101"/>
      <c r="G306" s="21"/>
    </row>
    <row r="307" spans="2:7" ht="12.75">
      <c r="B307" s="66">
        <v>90003</v>
      </c>
      <c r="C307" s="11" t="s">
        <v>83</v>
      </c>
      <c r="D307" s="22">
        <f aca="true" t="shared" si="21" ref="D307:F308">SUM(D308)</f>
        <v>1086000</v>
      </c>
      <c r="E307" s="100">
        <f t="shared" si="21"/>
        <v>1050974</v>
      </c>
      <c r="F307" s="100">
        <f t="shared" si="21"/>
        <v>905653.68</v>
      </c>
      <c r="G307" s="83">
        <f>(F307/E307)*100</f>
        <v>86.17279590170642</v>
      </c>
    </row>
    <row r="308" spans="2:7" ht="12.75">
      <c r="B308" s="63"/>
      <c r="C308" t="s">
        <v>9</v>
      </c>
      <c r="D308" s="21">
        <f t="shared" si="21"/>
        <v>1086000</v>
      </c>
      <c r="E308" s="101">
        <f t="shared" si="21"/>
        <v>1050974</v>
      </c>
      <c r="F308" s="101">
        <f t="shared" si="21"/>
        <v>905653.68</v>
      </c>
      <c r="G308" s="82">
        <f>(F308/E308)*100</f>
        <v>86.17279590170642</v>
      </c>
    </row>
    <row r="309" spans="2:7" ht="12.75">
      <c r="B309" s="63"/>
      <c r="C309" t="s">
        <v>13</v>
      </c>
      <c r="D309" s="21">
        <f>986000+100000</f>
        <v>1086000</v>
      </c>
      <c r="E309" s="101">
        <v>1050974</v>
      </c>
      <c r="F309" s="101">
        <v>905653.68</v>
      </c>
      <c r="G309" s="82">
        <f>(F309/E309)*100</f>
        <v>86.17279590170642</v>
      </c>
    </row>
    <row r="310" spans="2:7" ht="12.75">
      <c r="B310" s="63"/>
      <c r="D310" s="21"/>
      <c r="E310" s="90"/>
      <c r="F310" s="101"/>
      <c r="G310" s="21"/>
    </row>
    <row r="311" spans="2:7" ht="12.75">
      <c r="B311" s="66">
        <v>90004</v>
      </c>
      <c r="C311" s="11" t="s">
        <v>84</v>
      </c>
      <c r="D311" s="22">
        <f>SUM(D312,D315)</f>
        <v>1574482</v>
      </c>
      <c r="E311" s="100">
        <f>SUM(E312,E315)</f>
        <v>1604482</v>
      </c>
      <c r="F311" s="100">
        <f>SUM(F312,F315)</f>
        <v>989029.35</v>
      </c>
      <c r="G311" s="83">
        <f>(F311/E311)*100</f>
        <v>61.641660673039645</v>
      </c>
    </row>
    <row r="312" spans="2:7" ht="12.75">
      <c r="B312" s="63"/>
      <c r="C312" t="s">
        <v>9</v>
      </c>
      <c r="D312" s="21">
        <f>SUM(D313:D314)</f>
        <v>477000</v>
      </c>
      <c r="E312" s="101">
        <f>SUM(E313:E314)</f>
        <v>507000</v>
      </c>
      <c r="F312" s="101">
        <f>SUM(F313:F314)</f>
        <v>457137.37</v>
      </c>
      <c r="G312" s="82">
        <f>(F312/E312)*100</f>
        <v>90.1651617357002</v>
      </c>
    </row>
    <row r="313" spans="2:7" ht="12.75">
      <c r="B313" s="63"/>
      <c r="C313" t="s">
        <v>13</v>
      </c>
      <c r="D313" s="21">
        <v>470750</v>
      </c>
      <c r="E313" s="101">
        <v>502750</v>
      </c>
      <c r="F313" s="101">
        <v>457137.37</v>
      </c>
      <c r="G313" s="82">
        <f>(F313/E313)*100</f>
        <v>90.92737344604674</v>
      </c>
    </row>
    <row r="314" spans="2:7" ht="12.75">
      <c r="B314" s="63"/>
      <c r="C314" t="s">
        <v>91</v>
      </c>
      <c r="D314" s="21">
        <v>6250</v>
      </c>
      <c r="E314" s="101">
        <v>4250</v>
      </c>
      <c r="F314" s="101">
        <v>0</v>
      </c>
      <c r="G314" s="82">
        <f>(F314/E314)*100</f>
        <v>0</v>
      </c>
    </row>
    <row r="315" spans="2:7" ht="12.75">
      <c r="B315" s="63"/>
      <c r="C315" t="s">
        <v>16</v>
      </c>
      <c r="D315" s="21">
        <f>1157482-60000</f>
        <v>1097482</v>
      </c>
      <c r="E315" s="101">
        <f>1157482-60000</f>
        <v>1097482</v>
      </c>
      <c r="F315" s="101">
        <v>531891.98</v>
      </c>
      <c r="G315" s="82">
        <f>(F315/E315)*100</f>
        <v>48.464756597374716</v>
      </c>
    </row>
    <row r="316" spans="2:7" ht="12.75">
      <c r="B316" s="63"/>
      <c r="D316" s="21"/>
      <c r="E316" s="90"/>
      <c r="F316" s="101"/>
      <c r="G316" s="21"/>
    </row>
    <row r="317" spans="2:7" ht="12.75">
      <c r="B317" s="66">
        <v>90015</v>
      </c>
      <c r="C317" s="11" t="s">
        <v>85</v>
      </c>
      <c r="D317" s="22">
        <f>SUM(D318,D320)</f>
        <v>1319300</v>
      </c>
      <c r="E317" s="100">
        <f>SUM(E318,E320)</f>
        <v>1313300</v>
      </c>
      <c r="F317" s="100">
        <f>SUM(F318,F320)</f>
        <v>1196640.95</v>
      </c>
      <c r="G317" s="83">
        <f>(F317/E317)*100</f>
        <v>91.11710576410569</v>
      </c>
    </row>
    <row r="318" spans="2:7" ht="12.75">
      <c r="B318" s="63"/>
      <c r="C318" t="s">
        <v>9</v>
      </c>
      <c r="D318" s="21">
        <f>SUM(D319)</f>
        <v>1013300</v>
      </c>
      <c r="E318" s="101">
        <f>SUM(E319)</f>
        <v>1013300</v>
      </c>
      <c r="F318" s="101">
        <f>SUM(F319)</f>
        <v>896671.36</v>
      </c>
      <c r="G318" s="82">
        <f>(F318/E318)*100</f>
        <v>88.49021612553044</v>
      </c>
    </row>
    <row r="319" spans="2:7" ht="12.75">
      <c r="B319" s="63"/>
      <c r="C319" t="s">
        <v>13</v>
      </c>
      <c r="D319" s="21">
        <v>1013300</v>
      </c>
      <c r="E319" s="101">
        <v>1013300</v>
      </c>
      <c r="F319" s="101">
        <v>896671.36</v>
      </c>
      <c r="G319" s="82">
        <f>(F319/E319)*100</f>
        <v>88.49021612553044</v>
      </c>
    </row>
    <row r="320" spans="2:7" ht="12.75">
      <c r="B320" s="63"/>
      <c r="C320" t="s">
        <v>16</v>
      </c>
      <c r="D320" s="21">
        <v>306000</v>
      </c>
      <c r="E320" s="101">
        <v>300000</v>
      </c>
      <c r="F320" s="101">
        <v>299969.59</v>
      </c>
      <c r="G320" s="82">
        <f>(F320/E320)*100</f>
        <v>99.98986333333335</v>
      </c>
    </row>
    <row r="321" spans="2:7" ht="12.75">
      <c r="B321" s="63"/>
      <c r="D321" s="21"/>
      <c r="E321" s="90"/>
      <c r="F321" s="101"/>
      <c r="G321" s="21"/>
    </row>
    <row r="322" spans="2:7" ht="12.75">
      <c r="B322" s="66">
        <v>90095</v>
      </c>
      <c r="C322" s="11" t="s">
        <v>8</v>
      </c>
      <c r="D322" s="22">
        <f>SUM(D323,D326)</f>
        <v>802000</v>
      </c>
      <c r="E322" s="100">
        <f>SUM(E323,E326)</f>
        <v>877000</v>
      </c>
      <c r="F322" s="100">
        <f>SUM(F323,F326)</f>
        <v>855605.5700000001</v>
      </c>
      <c r="G322" s="83">
        <f>(F322/E322)*100</f>
        <v>97.56049828962372</v>
      </c>
    </row>
    <row r="323" spans="2:7" ht="12.75">
      <c r="B323" s="63"/>
      <c r="C323" t="s">
        <v>9</v>
      </c>
      <c r="D323" s="21">
        <f>SUM(D324:D325)</f>
        <v>332000</v>
      </c>
      <c r="E323" s="101">
        <f>SUM(E324:E325)</f>
        <v>407000</v>
      </c>
      <c r="F323" s="101">
        <f>SUM(F324:F325)</f>
        <v>385623.01</v>
      </c>
      <c r="G323" s="82">
        <f>(F323/E323)*100</f>
        <v>94.74766830466831</v>
      </c>
    </row>
    <row r="324" spans="2:7" ht="12.75">
      <c r="B324" s="63"/>
      <c r="C324" t="s">
        <v>13</v>
      </c>
      <c r="D324" s="21">
        <f>347000-15000</f>
        <v>332000</v>
      </c>
      <c r="E324" s="101">
        <f>347000-15000</f>
        <v>332000</v>
      </c>
      <c r="F324" s="101">
        <v>310623.01</v>
      </c>
      <c r="G324" s="82">
        <f>(F324/E324)*100</f>
        <v>93.56114759036144</v>
      </c>
    </row>
    <row r="325" spans="2:7" ht="12.75">
      <c r="B325" s="63"/>
      <c r="C325" t="s">
        <v>48</v>
      </c>
      <c r="D325" s="21">
        <v>0</v>
      </c>
      <c r="E325" s="101">
        <v>75000</v>
      </c>
      <c r="F325" s="101">
        <v>75000</v>
      </c>
      <c r="G325" s="82"/>
    </row>
    <row r="326" spans="2:7" ht="12.75">
      <c r="B326" s="63"/>
      <c r="C326" t="s">
        <v>16</v>
      </c>
      <c r="D326" s="21">
        <f>410000+60000</f>
        <v>470000</v>
      </c>
      <c r="E326" s="101">
        <v>470000</v>
      </c>
      <c r="F326" s="101">
        <f>438486.56+31496</f>
        <v>469982.56</v>
      </c>
      <c r="G326" s="82">
        <f>(F326/E326)*100</f>
        <v>99.99628936170213</v>
      </c>
    </row>
    <row r="327" spans="2:7" ht="13.5" thickBot="1">
      <c r="B327" s="25"/>
      <c r="C327" s="9"/>
      <c r="D327" s="23"/>
      <c r="E327" s="91"/>
      <c r="F327" s="91"/>
      <c r="G327" s="23"/>
    </row>
    <row r="328" spans="2:7" ht="13.5" thickTop="1">
      <c r="B328" s="24"/>
      <c r="C328" s="35"/>
      <c r="D328" s="18"/>
      <c r="E328" s="88"/>
      <c r="F328" s="88"/>
      <c r="G328" s="18"/>
    </row>
    <row r="329" spans="2:7" ht="13.5" thickBot="1">
      <c r="B329" s="64">
        <v>921</v>
      </c>
      <c r="C329" s="8" t="s">
        <v>38</v>
      </c>
      <c r="D329" s="19">
        <f>SUM(D330,D334,D338,D344)</f>
        <v>3356100</v>
      </c>
      <c r="E329" s="103">
        <f>SUM(E330,E334,E338,E344)</f>
        <v>3664652</v>
      </c>
      <c r="F329" s="103">
        <f>SUM(F330,F334,F338,F344)</f>
        <v>3590496.6599999997</v>
      </c>
      <c r="G329" s="80">
        <f>(F329/E329)*100</f>
        <v>97.97646979849655</v>
      </c>
    </row>
    <row r="330" spans="2:7" ht="13.5" thickTop="1">
      <c r="B330" s="65">
        <v>92109</v>
      </c>
      <c r="C330" s="10" t="s">
        <v>86</v>
      </c>
      <c r="D330" s="20">
        <f aca="true" t="shared" si="22" ref="D330:F331">SUM(D331)</f>
        <v>1006000</v>
      </c>
      <c r="E330" s="104">
        <f t="shared" si="22"/>
        <v>1056000</v>
      </c>
      <c r="F330" s="104">
        <f t="shared" si="22"/>
        <v>1046992</v>
      </c>
      <c r="G330" s="83">
        <f>(F330/E330)*100</f>
        <v>99.1469696969697</v>
      </c>
    </row>
    <row r="331" spans="2:7" ht="12.75">
      <c r="B331" s="63"/>
      <c r="C331" t="s">
        <v>9</v>
      </c>
      <c r="D331" s="21">
        <f t="shared" si="22"/>
        <v>1006000</v>
      </c>
      <c r="E331" s="101">
        <f t="shared" si="22"/>
        <v>1056000</v>
      </c>
      <c r="F331" s="101">
        <f t="shared" si="22"/>
        <v>1046992</v>
      </c>
      <c r="G331" s="82">
        <f>(F331/E331)*100</f>
        <v>99.1469696969697</v>
      </c>
    </row>
    <row r="332" spans="2:7" ht="12.75">
      <c r="B332" s="63"/>
      <c r="C332" t="s">
        <v>31</v>
      </c>
      <c r="D332" s="21">
        <v>1006000</v>
      </c>
      <c r="E332" s="101">
        <v>1056000</v>
      </c>
      <c r="F332" s="101">
        <v>1046992</v>
      </c>
      <c r="G332" s="82">
        <f>(F332/E332)*100</f>
        <v>99.1469696969697</v>
      </c>
    </row>
    <row r="333" spans="2:7" ht="12.75">
      <c r="B333" s="63"/>
      <c r="D333" s="21"/>
      <c r="E333" s="101"/>
      <c r="F333" s="101"/>
      <c r="G333" s="21"/>
    </row>
    <row r="334" spans="2:7" ht="12.75">
      <c r="B334" s="66">
        <v>92116</v>
      </c>
      <c r="C334" s="11" t="s">
        <v>87</v>
      </c>
      <c r="D334" s="22">
        <f aca="true" t="shared" si="23" ref="D334:F335">SUM(D335)</f>
        <v>900000</v>
      </c>
      <c r="E334" s="100">
        <f t="shared" si="23"/>
        <v>900000</v>
      </c>
      <c r="F334" s="100">
        <f t="shared" si="23"/>
        <v>900000</v>
      </c>
      <c r="G334" s="83">
        <f>(F334/E334)*100</f>
        <v>100</v>
      </c>
    </row>
    <row r="335" spans="2:7" ht="12.75">
      <c r="B335" s="63"/>
      <c r="C335" t="s">
        <v>9</v>
      </c>
      <c r="D335" s="21">
        <f t="shared" si="23"/>
        <v>900000</v>
      </c>
      <c r="E335" s="101">
        <f t="shared" si="23"/>
        <v>900000</v>
      </c>
      <c r="F335" s="101">
        <f t="shared" si="23"/>
        <v>900000</v>
      </c>
      <c r="G335" s="82">
        <f>(F335/E335)*100</f>
        <v>100</v>
      </c>
    </row>
    <row r="336" spans="2:7" ht="12.75">
      <c r="B336" s="63"/>
      <c r="C336" t="s">
        <v>31</v>
      </c>
      <c r="D336" s="21">
        <v>900000</v>
      </c>
      <c r="E336" s="101">
        <v>900000</v>
      </c>
      <c r="F336" s="101">
        <v>900000</v>
      </c>
      <c r="G336" s="82">
        <f>(F336/E336)*100</f>
        <v>100</v>
      </c>
    </row>
    <row r="337" spans="2:7" ht="12.75">
      <c r="B337" s="63"/>
      <c r="C337" s="30"/>
      <c r="D337" s="21"/>
      <c r="E337" s="90"/>
      <c r="F337" s="101"/>
      <c r="G337" s="21"/>
    </row>
    <row r="338" spans="2:7" ht="12.75">
      <c r="B338" s="66">
        <v>92120</v>
      </c>
      <c r="C338" s="11" t="s">
        <v>88</v>
      </c>
      <c r="D338" s="22">
        <f>SUM(D339,D342)</f>
        <v>1239000</v>
      </c>
      <c r="E338" s="100">
        <f>SUM(E339,E342)</f>
        <v>1497552</v>
      </c>
      <c r="F338" s="100">
        <f>SUM(F339,F342)</f>
        <v>1497550.09</v>
      </c>
      <c r="G338" s="83">
        <f>(F338/E338)*100</f>
        <v>99.99987245851898</v>
      </c>
    </row>
    <row r="339" spans="2:7" ht="12.75">
      <c r="B339" s="63"/>
      <c r="C339" s="30" t="s">
        <v>9</v>
      </c>
      <c r="D339" s="21">
        <f>SUM(D340:D341)</f>
        <v>1039000</v>
      </c>
      <c r="E339" s="101">
        <f>SUM(E340:E341)</f>
        <v>1408227</v>
      </c>
      <c r="F339" s="101">
        <f>SUM(F340:F341)</f>
        <v>1408225.58</v>
      </c>
      <c r="G339" s="82">
        <f>(F339/E339)*100</f>
        <v>99.99989916398422</v>
      </c>
    </row>
    <row r="340" spans="2:7" ht="12.75">
      <c r="B340" s="63"/>
      <c r="C340" s="30" t="s">
        <v>31</v>
      </c>
      <c r="D340" s="21">
        <v>850000</v>
      </c>
      <c r="E340" s="101">
        <v>1291584</v>
      </c>
      <c r="F340" s="101">
        <v>1291582.58</v>
      </c>
      <c r="G340" s="82">
        <f>(F340/E340)*100</f>
        <v>99.99989005747982</v>
      </c>
    </row>
    <row r="341" spans="2:7" ht="12.75">
      <c r="B341" s="63"/>
      <c r="C341" s="37" t="s">
        <v>23</v>
      </c>
      <c r="D341" s="21">
        <f>139000+50000</f>
        <v>189000</v>
      </c>
      <c r="E341" s="101">
        <v>116643</v>
      </c>
      <c r="F341" s="101">
        <v>116643</v>
      </c>
      <c r="G341" s="82">
        <f>(F341/E341)*100</f>
        <v>100</v>
      </c>
    </row>
    <row r="342" spans="2:7" ht="12.75">
      <c r="B342" s="63"/>
      <c r="C342" t="s">
        <v>16</v>
      </c>
      <c r="D342" s="21">
        <v>200000</v>
      </c>
      <c r="E342" s="101">
        <v>89325</v>
      </c>
      <c r="F342" s="101">
        <v>89324.51</v>
      </c>
      <c r="G342" s="82">
        <f>(F342/E342)*100</f>
        <v>99.99945144136579</v>
      </c>
    </row>
    <row r="343" spans="2:7" ht="12.75">
      <c r="B343" s="63"/>
      <c r="D343" s="21"/>
      <c r="E343" s="90"/>
      <c r="F343" s="101"/>
      <c r="G343" s="21"/>
    </row>
    <row r="344" spans="2:7" ht="12.75">
      <c r="B344" s="66">
        <v>92195</v>
      </c>
      <c r="C344" s="11" t="s">
        <v>8</v>
      </c>
      <c r="D344" s="22">
        <f>SUM(D345)</f>
        <v>211100</v>
      </c>
      <c r="E344" s="100">
        <f>SUM(E345)</f>
        <v>211100</v>
      </c>
      <c r="F344" s="100">
        <f>SUM(F345)</f>
        <v>145954.57</v>
      </c>
      <c r="G344" s="83">
        <f>(F344/E344)*100</f>
        <v>69.14001421127428</v>
      </c>
    </row>
    <row r="345" spans="2:7" ht="12.75">
      <c r="B345" s="67"/>
      <c r="C345" s="38" t="s">
        <v>9</v>
      </c>
      <c r="D345" s="39">
        <f>SUM(D346:D348)</f>
        <v>211100</v>
      </c>
      <c r="E345" s="108">
        <f>SUM(E346:E348)</f>
        <v>211100</v>
      </c>
      <c r="F345" s="108">
        <f>SUM(F346:F348)</f>
        <v>145954.57</v>
      </c>
      <c r="G345" s="82">
        <f>(F345/E345)*100</f>
        <v>69.14001421127428</v>
      </c>
    </row>
    <row r="346" spans="2:7" ht="12.75">
      <c r="B346" s="63"/>
      <c r="C346" s="33" t="s">
        <v>105</v>
      </c>
      <c r="D346" s="21">
        <v>100000</v>
      </c>
      <c r="E346" s="101">
        <v>100000</v>
      </c>
      <c r="F346" s="101">
        <v>100000</v>
      </c>
      <c r="G346" s="82">
        <f>(F346/E346)*100</f>
        <v>100</v>
      </c>
    </row>
    <row r="347" spans="2:7" ht="12.75">
      <c r="B347" s="63"/>
      <c r="C347" s="40" t="s">
        <v>91</v>
      </c>
      <c r="D347" s="21">
        <v>1600</v>
      </c>
      <c r="E347" s="101">
        <v>1600</v>
      </c>
      <c r="F347" s="101">
        <v>1132.33</v>
      </c>
      <c r="G347" s="82">
        <f>(F347/E347)*100</f>
        <v>70.770625</v>
      </c>
    </row>
    <row r="348" spans="2:7" ht="12.75">
      <c r="B348" s="63"/>
      <c r="C348" s="30" t="s">
        <v>23</v>
      </c>
      <c r="D348" s="21">
        <v>109500</v>
      </c>
      <c r="E348" s="101">
        <v>109500</v>
      </c>
      <c r="F348" s="101">
        <v>44822.24</v>
      </c>
      <c r="G348" s="82">
        <f>(F348/E348)*100</f>
        <v>40.93355251141552</v>
      </c>
    </row>
    <row r="349" spans="2:7" ht="12.75">
      <c r="B349" s="66"/>
      <c r="C349" s="11"/>
      <c r="D349" s="128"/>
      <c r="E349" s="129"/>
      <c r="F349" s="132"/>
      <c r="G349" s="130"/>
    </row>
    <row r="350" spans="2:7" ht="12.75">
      <c r="B350" s="38"/>
      <c r="C350" s="38"/>
      <c r="D350" s="125"/>
      <c r="E350" s="126"/>
      <c r="F350" s="133"/>
      <c r="G350" s="127"/>
    </row>
    <row r="351" spans="2:7" ht="13.5" thickBot="1">
      <c r="B351" s="9"/>
      <c r="C351" s="9"/>
      <c r="D351" s="122"/>
      <c r="E351" s="121"/>
      <c r="F351" s="121"/>
      <c r="G351" s="122"/>
    </row>
    <row r="352" spans="2:7" ht="13.5" thickTop="1">
      <c r="B352" s="24"/>
      <c r="D352" s="18"/>
      <c r="E352" s="88"/>
      <c r="F352" s="88"/>
      <c r="G352" s="18"/>
    </row>
    <row r="353" spans="2:7" ht="13.5" thickBot="1">
      <c r="B353" s="64">
        <v>926</v>
      </c>
      <c r="C353" s="8" t="s">
        <v>39</v>
      </c>
      <c r="D353" s="19">
        <f>SUM(D354,D360,D367)</f>
        <v>4264207</v>
      </c>
      <c r="E353" s="103">
        <f>SUM(E354,E360,E367)</f>
        <v>4335148</v>
      </c>
      <c r="F353" s="103">
        <f>SUM(F354,F360,F367)</f>
        <v>4139866</v>
      </c>
      <c r="G353" s="80">
        <f aca="true" t="shared" si="24" ref="G353:G358">(F353/E353)*100</f>
        <v>95.49537870448714</v>
      </c>
    </row>
    <row r="354" spans="2:7" ht="13.5" thickTop="1">
      <c r="B354" s="65">
        <v>92601</v>
      </c>
      <c r="C354" s="10" t="s">
        <v>89</v>
      </c>
      <c r="D354" s="20">
        <f>SUM(D355,D358)</f>
        <v>1176139</v>
      </c>
      <c r="E354" s="104">
        <f>SUM(E355,E358)</f>
        <v>1190397</v>
      </c>
      <c r="F354" s="104">
        <f>SUM(F355,F358)</f>
        <v>1077710.38</v>
      </c>
      <c r="G354" s="83">
        <f t="shared" si="24"/>
        <v>90.53369422133959</v>
      </c>
    </row>
    <row r="355" spans="2:7" ht="12.75">
      <c r="B355" s="63"/>
      <c r="C355" t="s">
        <v>9</v>
      </c>
      <c r="D355" s="21">
        <f>SUM(D356,D357)</f>
        <v>676139</v>
      </c>
      <c r="E355" s="101">
        <f>SUM(E356,E357)</f>
        <v>690397</v>
      </c>
      <c r="F355" s="101">
        <f>SUM(F356,F357)</f>
        <v>684260.38</v>
      </c>
      <c r="G355" s="82">
        <f t="shared" si="24"/>
        <v>99.11114619559471</v>
      </c>
    </row>
    <row r="356" spans="2:7" ht="12.75">
      <c r="B356" s="63"/>
      <c r="C356" t="s">
        <v>21</v>
      </c>
      <c r="D356" s="21">
        <v>191747</v>
      </c>
      <c r="E356" s="101">
        <v>206005</v>
      </c>
      <c r="F356" s="101">
        <v>202323.61</v>
      </c>
      <c r="G356" s="82">
        <f t="shared" si="24"/>
        <v>98.2129608504648</v>
      </c>
    </row>
    <row r="357" spans="2:7" ht="12.75">
      <c r="B357" s="63"/>
      <c r="C357" t="s">
        <v>23</v>
      </c>
      <c r="D357" s="21">
        <v>484392</v>
      </c>
      <c r="E357" s="101">
        <v>484392</v>
      </c>
      <c r="F357" s="101">
        <v>481936.77</v>
      </c>
      <c r="G357" s="82">
        <f t="shared" si="24"/>
        <v>99.49313159589754</v>
      </c>
    </row>
    <row r="358" spans="2:7" ht="12.75">
      <c r="B358" s="63"/>
      <c r="C358" t="s">
        <v>16</v>
      </c>
      <c r="D358" s="21">
        <v>500000</v>
      </c>
      <c r="E358" s="101">
        <v>500000</v>
      </c>
      <c r="F358" s="101">
        <v>393450</v>
      </c>
      <c r="G358" s="82">
        <f t="shared" si="24"/>
        <v>78.69</v>
      </c>
    </row>
    <row r="359" spans="2:7" ht="12.75">
      <c r="B359" s="63"/>
      <c r="D359" s="21"/>
      <c r="E359" s="90"/>
      <c r="F359" s="101"/>
      <c r="G359" s="21"/>
    </row>
    <row r="360" spans="2:7" ht="12.75">
      <c r="B360" s="66">
        <v>92605</v>
      </c>
      <c r="C360" s="11" t="s">
        <v>90</v>
      </c>
      <c r="D360" s="22">
        <f>SUM(D361)</f>
        <v>650600</v>
      </c>
      <c r="E360" s="100">
        <f>SUM(E361)</f>
        <v>650600</v>
      </c>
      <c r="F360" s="100">
        <f>SUM(F361)</f>
        <v>606102.79</v>
      </c>
      <c r="G360" s="83">
        <f aca="true" t="shared" si="25" ref="G360:G365">(F360/E360)*100</f>
        <v>93.16058868736552</v>
      </c>
    </row>
    <row r="361" spans="2:7" ht="12.75">
      <c r="B361" s="63"/>
      <c r="C361" t="s">
        <v>9</v>
      </c>
      <c r="D361" s="21">
        <f>SUM(D362:D365)</f>
        <v>650600</v>
      </c>
      <c r="E361" s="101">
        <f>SUM(E362:E365)</f>
        <v>650600</v>
      </c>
      <c r="F361" s="101">
        <f>SUM(F362:F365)</f>
        <v>606102.79</v>
      </c>
      <c r="G361" s="82">
        <f t="shared" si="25"/>
        <v>93.16058868736552</v>
      </c>
    </row>
    <row r="362" spans="2:7" ht="12.75">
      <c r="B362" s="63"/>
      <c r="C362" t="s">
        <v>31</v>
      </c>
      <c r="D362" s="21">
        <v>300000</v>
      </c>
      <c r="E362" s="101">
        <v>300000</v>
      </c>
      <c r="F362" s="101">
        <v>283000</v>
      </c>
      <c r="G362" s="82">
        <f t="shared" si="25"/>
        <v>94.33333333333334</v>
      </c>
    </row>
    <row r="363" spans="2:7" ht="12.75">
      <c r="B363" s="63"/>
      <c r="C363" t="s">
        <v>23</v>
      </c>
      <c r="D363" s="21">
        <v>68600</v>
      </c>
      <c r="E363" s="101">
        <v>75790</v>
      </c>
      <c r="F363" s="101">
        <v>65652.79</v>
      </c>
      <c r="G363" s="82">
        <f t="shared" si="25"/>
        <v>86.62460746800369</v>
      </c>
    </row>
    <row r="364" spans="2:7" ht="12.75">
      <c r="B364" s="63"/>
      <c r="C364" t="s">
        <v>91</v>
      </c>
      <c r="D364" s="21">
        <v>182000</v>
      </c>
      <c r="E364" s="101">
        <v>184810</v>
      </c>
      <c r="F364" s="101">
        <v>184790</v>
      </c>
      <c r="G364" s="82">
        <f t="shared" si="25"/>
        <v>99.9891780747795</v>
      </c>
    </row>
    <row r="365" spans="2:7" ht="12.75">
      <c r="B365" s="63"/>
      <c r="C365" t="s">
        <v>98</v>
      </c>
      <c r="D365" s="21">
        <v>100000</v>
      </c>
      <c r="E365" s="101">
        <v>90000</v>
      </c>
      <c r="F365" s="101">
        <v>72660</v>
      </c>
      <c r="G365" s="82">
        <f t="shared" si="25"/>
        <v>80.73333333333333</v>
      </c>
    </row>
    <row r="366" spans="2:7" ht="12.75">
      <c r="B366" s="63"/>
      <c r="D366" s="21"/>
      <c r="E366" s="90"/>
      <c r="F366" s="101"/>
      <c r="G366" s="21"/>
    </row>
    <row r="367" spans="2:7" ht="12.75">
      <c r="B367" s="66">
        <v>92695</v>
      </c>
      <c r="C367" s="11" t="s">
        <v>8</v>
      </c>
      <c r="D367" s="22">
        <f>SUM(D368,D371)</f>
        <v>2437468</v>
      </c>
      <c r="E367" s="100">
        <f>SUM(E368,E371)</f>
        <v>2494151</v>
      </c>
      <c r="F367" s="100">
        <f>SUM(F368,F371)</f>
        <v>2456052.83</v>
      </c>
      <c r="G367" s="83">
        <f>(F367/E367)*100</f>
        <v>98.472499459736</v>
      </c>
    </row>
    <row r="368" spans="2:7" ht="12.75">
      <c r="B368" s="63"/>
      <c r="C368" s="30" t="s">
        <v>9</v>
      </c>
      <c r="D368" s="21">
        <f>SUM(D369:D370)</f>
        <v>2417468</v>
      </c>
      <c r="E368" s="101">
        <f>SUM(E369:E370)</f>
        <v>2474151</v>
      </c>
      <c r="F368" s="101">
        <f>SUM(F369:F370)</f>
        <v>2436082.71</v>
      </c>
      <c r="G368" s="82">
        <f>(F368/E368)*100</f>
        <v>98.46135947240083</v>
      </c>
    </row>
    <row r="369" spans="2:7" ht="12.75">
      <c r="B369" s="63"/>
      <c r="C369" s="30" t="s">
        <v>21</v>
      </c>
      <c r="D369" s="21">
        <v>565234</v>
      </c>
      <c r="E369" s="101">
        <v>621917</v>
      </c>
      <c r="F369" s="101">
        <v>619704.37</v>
      </c>
      <c r="G369" s="82">
        <f>(F369/E369)*100</f>
        <v>99.64422422927818</v>
      </c>
    </row>
    <row r="370" spans="2:7" ht="12.75">
      <c r="B370" s="63"/>
      <c r="C370" t="s">
        <v>23</v>
      </c>
      <c r="D370" s="21">
        <f>1819234+33000</f>
        <v>1852234</v>
      </c>
      <c r="E370" s="101">
        <f>1819234+33000</f>
        <v>1852234</v>
      </c>
      <c r="F370" s="101">
        <v>1816378.34</v>
      </c>
      <c r="G370" s="82">
        <f>(F370/E370)*100</f>
        <v>98.06419383296063</v>
      </c>
    </row>
    <row r="371" spans="2:7" ht="13.5" thickBot="1">
      <c r="B371" s="25"/>
      <c r="C371" s="9" t="s">
        <v>16</v>
      </c>
      <c r="D371" s="23">
        <v>20000</v>
      </c>
      <c r="E371" s="105">
        <v>20000</v>
      </c>
      <c r="F371" s="105">
        <v>19970.12</v>
      </c>
      <c r="G371" s="82">
        <f>(F371/E371)*100</f>
        <v>99.85059999999999</v>
      </c>
    </row>
    <row r="372" spans="2:7" ht="13.5" thickTop="1">
      <c r="B372" s="24"/>
      <c r="D372" s="24"/>
      <c r="E372" s="88"/>
      <c r="F372" s="88"/>
      <c r="G372" s="24"/>
    </row>
    <row r="373" spans="2:7" ht="12.75">
      <c r="B373" s="73"/>
      <c r="C373" s="1" t="s">
        <v>40</v>
      </c>
      <c r="D373" s="28">
        <f>SUM(D8,D13,D19,D31,D48,D65,D93,D99,D121,D130,D145,D189,D209,D265,D282,D295,D329,D353)</f>
        <v>90202197</v>
      </c>
      <c r="E373" s="113">
        <f>SUM(E8,E13,E19,E31,E48,E65,E93,E99,E121,E130,E145,E189,E209,E265,E282,E295,E329,E353)</f>
        <v>92191989.65</v>
      </c>
      <c r="F373" s="113">
        <f>SUM(F8,F13,F19,F31,F48,F65,F93,F99,F121,F130,F145,F189,F209,F265,F282,F295,F329,F353)</f>
        <v>80176999.98999998</v>
      </c>
      <c r="G373" s="84">
        <f>(F373/E373)*100</f>
        <v>86.96742558045007</v>
      </c>
    </row>
    <row r="374" spans="2:7" ht="13.5" thickBot="1">
      <c r="B374" s="25"/>
      <c r="C374" s="9"/>
      <c r="D374" s="25"/>
      <c r="E374" s="78"/>
      <c r="F374" s="78"/>
      <c r="G374" s="25"/>
    </row>
    <row r="375" ht="13.5" thickTop="1"/>
  </sheetData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68" r:id="rId3"/>
  <rowBreaks count="5" manualBreakCount="5">
    <brk id="62" max="6" man="1"/>
    <brk id="142" max="6" man="1"/>
    <brk id="207" max="6" man="1"/>
    <brk id="280" max="6" man="1"/>
    <brk id="3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2009-03-23T07:40:17Z</cp:lastPrinted>
  <dcterms:created xsi:type="dcterms:W3CDTF">2000-11-10T12:31:26Z</dcterms:created>
  <dcterms:modified xsi:type="dcterms:W3CDTF">2009-03-23T10:24:51Z</dcterms:modified>
  <cp:category/>
  <cp:version/>
  <cp:contentType/>
  <cp:contentStatus/>
</cp:coreProperties>
</file>