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'Arkusz1'!$A$2:$K$869</definedName>
  </definedNames>
  <calcPr fullCalcOnLoad="1"/>
</workbook>
</file>

<file path=xl/sharedStrings.xml><?xml version="1.0" encoding="utf-8"?>
<sst xmlns="http://schemas.openxmlformats.org/spreadsheetml/2006/main" count="930" uniqueCount="470">
  <si>
    <t>Wyszczególnienie</t>
  </si>
  <si>
    <t>* wydatki związane z promocją miasta</t>
  </si>
  <si>
    <t>* inne wydatki rzeczowe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</si>
  <si>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</si>
  <si>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</si>
  <si>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</si>
  <si>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</si>
  <si>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</si>
  <si>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</si>
  <si>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</si>
  <si>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RAZEM    WYDATKI</t>
  </si>
  <si>
    <t>* operaty szacunkowe, podziały geodezyjne itp.</t>
  </si>
  <si>
    <t>Wykonanie</t>
  </si>
  <si>
    <t>%</t>
  </si>
  <si>
    <t xml:space="preserve"> </t>
  </si>
  <si>
    <t>* letnie i zimowe oczyszczanie ulic</t>
  </si>
  <si>
    <t>* prace remontowe na terenach zieleni</t>
  </si>
  <si>
    <t>* koszty energii i konserwacji:</t>
  </si>
  <si>
    <t>* wymiana kulturalna z zagranicą</t>
  </si>
  <si>
    <t>* instytucje kultury - organizacja festiwali i imprez kulturalnych</t>
  </si>
  <si>
    <t>* jednorazowe wypłaty dla Jubilatów - USC</t>
  </si>
  <si>
    <t>* odbitki map geodezyjnych, kserokopie map, filmy itp..</t>
  </si>
  <si>
    <t>* opłaty związane z wprowadzeniem ścieków opadowych do wód lub ziemi</t>
  </si>
  <si>
    <t>* składka na rzecz Stowarzyszenia MiG Nadodrzańskich</t>
  </si>
  <si>
    <t>* dotacja na utrzymanie przedszkoli</t>
  </si>
  <si>
    <t xml:space="preserve">* dotacja dla MBP </t>
  </si>
  <si>
    <t>pozostałe wydatki bieżące</t>
  </si>
  <si>
    <t>* wynagrodzenia i pochodne od wynagr.</t>
  </si>
  <si>
    <t>w tym: wydatki bieżące</t>
  </si>
  <si>
    <t xml:space="preserve">* rezerwa celowa </t>
  </si>
  <si>
    <t>* PP nr 8</t>
  </si>
  <si>
    <t>świadczenia społeczne</t>
  </si>
  <si>
    <t>* opłata za zużytą wodę na cele przeciwpożarowe</t>
  </si>
  <si>
    <t>promocja i ochrona zdrowia</t>
  </si>
  <si>
    <t>PSP nr 3</t>
  </si>
  <si>
    <t xml:space="preserve">* dotacja dla przedszkoli na odpis na zakładowy fundusz swiadczeń socjalnych dla nauczycieli emerytów i rencistów </t>
  </si>
  <si>
    <t>* pozostałe wydatki bieżące</t>
  </si>
  <si>
    <t>* zakup nagród dla uczestników imprez sportowych</t>
  </si>
  <si>
    <t>dotacja dla jednostek nie zaliczanych do sektora finansów publicznych</t>
  </si>
  <si>
    <t>Plan</t>
  </si>
  <si>
    <t>bieżące utrzymanie MOPS</t>
  </si>
  <si>
    <t>* zobowiązania z tyt. poręczenia pożyczki dla EKOGOK</t>
  </si>
  <si>
    <t>Wyk.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</si>
  <si>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</si>
  <si>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</si>
  <si>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</si>
  <si>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</si>
  <si>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</si>
  <si>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</si>
  <si>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</si>
  <si>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</si>
  <si>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</si>
  <si>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</si>
  <si>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</si>
  <si>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Gospodarka mieszkaniowa</t>
  </si>
  <si>
    <t>Różne jednostki obsługi gospodarki mieszkaniowej</t>
  </si>
  <si>
    <t>* zakup inwentaryzacji budowlanych dla wspólnot mieszk.</t>
  </si>
  <si>
    <t>* zwrot zwaloryzowanych kaucji mieszkaniowych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</si>
  <si>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</si>
  <si>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</si>
  <si>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</si>
  <si>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</si>
  <si>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</si>
  <si>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</si>
  <si>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</si>
  <si>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</si>
  <si>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Urzędy naczelnych organów władzy państwowej, kontroli i ochrony prawa oraz sądownictwa</t>
  </si>
  <si>
    <t>Urzędy naczelnych organów władzy państwowej , kontroli i ochrony prawa</t>
  </si>
  <si>
    <t>Obrona cywilna</t>
  </si>
  <si>
    <t>Straż Miejska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</si>
  <si>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</si>
  <si>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</si>
  <si>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</si>
  <si>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</si>
  <si>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</si>
  <si>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</si>
  <si>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</si>
  <si>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nauka pływania</t>
  </si>
  <si>
    <t>Zespoły obsługi ekonomiczno-administracyjnej szkół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</si>
  <si>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</si>
  <si>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</si>
  <si>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</si>
  <si>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</si>
  <si>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</si>
  <si>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</si>
  <si>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Składki na ubezpieczenie zdrowotne opłacane za osoby pobierające niektóre świadczenia z pomocy społecznej</t>
  </si>
  <si>
    <t>Dodatki mieszkaniowe</t>
  </si>
  <si>
    <t>Ośrodki pomocy społecznej</t>
  </si>
  <si>
    <t>Usługi opiekuńcze i specjalistyczne  usługi opiekuńcze</t>
  </si>
  <si>
    <t>Jednostki specjalistycznego poradnictwa, mieszkania chronione i ośrodki interwencji kryzysowej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</si>
  <si>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</si>
  <si>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</si>
  <si>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</si>
  <si>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</si>
  <si>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</si>
  <si>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</si>
  <si>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</si>
  <si>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* odwodnienie, rowy melioracyjne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</si>
  <si>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</si>
  <si>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</si>
  <si>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</si>
  <si>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</si>
  <si>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</si>
  <si>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</si>
  <si>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</si>
  <si>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</si>
  <si>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</si>
  <si>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</si>
  <si>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Rezerwy ogólne i celowe</t>
  </si>
  <si>
    <t>Zasiłki i pomoc w naturze oraz składki na ubezpieczenia emerytalne i rentowe</t>
  </si>
  <si>
    <t>* MOPS - zadania własne - dożywianie</t>
  </si>
  <si>
    <t>wynagrodzenia i pochodne</t>
  </si>
  <si>
    <t>* wynagrodzenia i pochodne</t>
  </si>
  <si>
    <t xml:space="preserve">* wynagrodzenia i pochodne </t>
  </si>
  <si>
    <t xml:space="preserve">* odpis na zakładowy fundusz świadczeń socjalnych dla nauczycieli emerytów i rencistów                   </t>
  </si>
  <si>
    <t xml:space="preserve">w tym: </t>
  </si>
  <si>
    <t>* przygotowanie dokumentacji (np. studia wykonalności projektów)</t>
  </si>
  <si>
    <t>1. Bieżące utrzymanie szkół</t>
  </si>
  <si>
    <t>2. Inne zadania</t>
  </si>
  <si>
    <t>1. Bieżące utrzymanie gimnazjów</t>
  </si>
  <si>
    <t xml:space="preserve">2. Inne zadania </t>
  </si>
  <si>
    <t xml:space="preserve">* dotacja na naukę pływania </t>
  </si>
  <si>
    <t>* na cele oświatowe</t>
  </si>
  <si>
    <t>wydatki bieżące:</t>
  </si>
  <si>
    <t>Bezpieczeństwo publiczne i ochrona przeciwpożarowa</t>
  </si>
  <si>
    <t>Rozliczenia z tyt. poręczeń i gwarancji udzielonych przez Skarb Państwa lub jednostkę samorządu terytorialnego</t>
  </si>
  <si>
    <t>wynagrodzenia i pochodne od wynagrodzeń</t>
  </si>
  <si>
    <t>Dowożenie uczniów do szkół</t>
  </si>
  <si>
    <t>Pomoc materialna dla uczniów</t>
  </si>
  <si>
    <t>* stypendia dla sportowców</t>
  </si>
  <si>
    <t>*MOSiR - realizacja Wieloletniego Programu Szkolenia Sportowego Dzieci i Młodzieży (od 01.03.2006 r.)</t>
  </si>
  <si>
    <t>zadania własne - świadczenia społeczne</t>
  </si>
  <si>
    <t>* ZNM - prace remontowe</t>
  </si>
  <si>
    <t>* wynagrodzenia bezosobowe</t>
  </si>
  <si>
    <t>* wynagrodzenia i pochodne od wynagrodzeń pracowników UM</t>
  </si>
  <si>
    <t xml:space="preserve">* Dokumentacja projektowa na przebudowę i budowę dróg gminnych </t>
  </si>
  <si>
    <t>Cmentarze</t>
  </si>
  <si>
    <t>* zadania realizowane na podstawie porozumień z org. admin. rządowej (utrzymanie cmentarzy wojennych)</t>
  </si>
  <si>
    <t>* wynagrodzenia i pochodne pracowników zatrudnionych w ZNM (sprzątanie)</t>
  </si>
  <si>
    <t>* wymiana tablic i słupów ogłoszeniowych</t>
  </si>
  <si>
    <t>* nagrody i wyróżnienia dla trenerów i sportowców</t>
  </si>
  <si>
    <t>* sprzątanie UM i Ratusz (ZNM)</t>
  </si>
  <si>
    <t>bieżące utrzymanie zespołów</t>
  </si>
  <si>
    <t>* realizacja zadań pokontrolnych</t>
  </si>
  <si>
    <t xml:space="preserve">* realizacja zadań pokontrolnych </t>
  </si>
  <si>
    <t>* bieżące utrzymanie cmentarzy</t>
  </si>
  <si>
    <t>* PP nr 7</t>
  </si>
  <si>
    <t>* Gminna Komisja Urbanistyczno - Architektoniczna - wynagrodzenia i pochodne</t>
  </si>
  <si>
    <t>Promocja jednostek samorządu terytorialnego</t>
  </si>
  <si>
    <t>w tym: wynagrodzenia i pochodne od wynagrodzeń</t>
  </si>
  <si>
    <t>Zwalczanie narkomanii</t>
  </si>
  <si>
    <t>wydatki na przeciwdziałanie narkomanii</t>
  </si>
  <si>
    <t xml:space="preserve">Ośrodki wsparcia </t>
  </si>
  <si>
    <t xml:space="preserve">zadania zlecone </t>
  </si>
  <si>
    <t xml:space="preserve">Miejski Ośrodek Sportu i Rekreacji </t>
  </si>
  <si>
    <t>Miejski Ośrodek Sportu i Rekreacji</t>
  </si>
  <si>
    <t>Kryta pływalnia i kąpielisko odkryte</t>
  </si>
  <si>
    <t xml:space="preserve">  w tym:   wynagr. i pochodne od wynagr.</t>
  </si>
  <si>
    <t xml:space="preserve">                pozostałe wydatki bieżące</t>
  </si>
  <si>
    <t>dotacja dla Powiatu Brzeskiego</t>
  </si>
  <si>
    <t>w tym m. in.:</t>
  </si>
  <si>
    <t>stypendia dla uczniów za wyniki w nauce i osiągnięcia sportowe</t>
  </si>
  <si>
    <t>* zadania zlecone (USC, OC, ewidencja ludności, wydawanie dowodów osobistych, ewidencja dział. gosp.)     - wynagrodzenia i pochodne od wynagrodzeń</t>
  </si>
  <si>
    <t>* zadanie zlecone w tym: koszty prowadzenia stałego rejestru wyborców - wynagrodzenia i pochodne od wynagr.</t>
  </si>
  <si>
    <t>PSP nr 5</t>
  </si>
  <si>
    <t>* zadania wynikające z programu ochrony środowiska w zakresie zieleni miejskiej</t>
  </si>
  <si>
    <t>zakup energii</t>
  </si>
  <si>
    <t>w tym m.in.:</t>
  </si>
  <si>
    <t>* wynagrodzenia i pochodne - szkoły</t>
  </si>
  <si>
    <t>PSP nr 1</t>
  </si>
  <si>
    <t>* dotacja dla podmiotów niezaliczanych do sektora finansów publicznych na organizację festiwali i imprez kulturalnych</t>
  </si>
  <si>
    <t>* odprawy nauczycieli - wynagrodzenia i pochodne (BOKiS)</t>
  </si>
  <si>
    <t>utrzymanie świetlic</t>
  </si>
  <si>
    <t>* dofinansowanie do programu "Kapitał ludzki" - wkład własny</t>
  </si>
  <si>
    <t>* zakup, montaż i demontaż oświetlenia świątecznego miasta</t>
  </si>
  <si>
    <t>* kontynuowanie programu pilotażowego dotyczącego zapobiegania zanieczyszczeniu ulic, placów i terenów zieleni przez zwierzęta</t>
  </si>
  <si>
    <t xml:space="preserve">* prace remontowo-budowlane na terenie tymczasowego przytuliska </t>
  </si>
  <si>
    <t>* nagrody PRIMUS INTER PARES</t>
  </si>
  <si>
    <t>Hala Sportowa ul. Oławska i Stadion</t>
  </si>
  <si>
    <t>* dotacja na realizację zadań publicznych z zakresu kultury fizycznej, sportu i turystyki przez podmioty niezaliczane do sektora finansów publicznych</t>
  </si>
  <si>
    <t>* na realizację zadań własnych z zakresu zarządzania kryzysowego</t>
  </si>
  <si>
    <t>dotacja dla jednostek zaliczanych do sektora finansów publicznych</t>
  </si>
  <si>
    <t>ZS nr 1 z OS</t>
  </si>
  <si>
    <t>PG nr 3</t>
  </si>
  <si>
    <t>w tym:wynagrodzenia i pochodne</t>
  </si>
  <si>
    <t>w tym: wynagrodzenia i pochodne</t>
  </si>
  <si>
    <t>Ochrona zabytków i opieka nad zabytkami</t>
  </si>
  <si>
    <t xml:space="preserve">Analizy, ekspertyzy, opinie </t>
  </si>
  <si>
    <t>PG nr 1</t>
  </si>
  <si>
    <t>* podatki od nieruchomości położonych na terenie Gminy Skarbimierz (Pawłów)</t>
  </si>
  <si>
    <t>Realizacja Programu Operacyjnego Kapitał Ludzki projekt pn."Szczęśliwe dzieciństwo drogą do sukcesu"</t>
  </si>
  <si>
    <t>* Instalacja uzdatniania wody</t>
  </si>
  <si>
    <t>*Przegląd i wymiana wyeksploatowanych elementów instalacji chlorującej i kwasu siarkowego</t>
  </si>
  <si>
    <t>* Instalacja wody użytkowej</t>
  </si>
  <si>
    <t>* Instalacja elektryczna (wymiana cześci)</t>
  </si>
  <si>
    <t>* Instalacja wentylacji i klimatyzacji (przegląd,wymiana elementów)</t>
  </si>
  <si>
    <t>* Konserwacja i przegląd konstrukcji zjeżdzalni</t>
  </si>
  <si>
    <t>* Wymiana uszkodzonych płytek ściennych (toaleta,pod prysznicami)</t>
  </si>
  <si>
    <t>* Wymiana przegród i drzwi kabin w toaletach</t>
  </si>
  <si>
    <t>* Pokrycie  ścian tynkiem szlachetnym</t>
  </si>
  <si>
    <t>*Konserwacja i wymiana 2 małych zjeżdzalni</t>
  </si>
  <si>
    <t>*Remont kabin przebieralni</t>
  </si>
  <si>
    <t>*Przegląd i remont urządzenia do masażu</t>
  </si>
  <si>
    <t>*Remont ogrodzenia</t>
  </si>
  <si>
    <t xml:space="preserve">Kryta pływalnia </t>
  </si>
  <si>
    <t>*Remont dachu na budynku gospod.-magaz.</t>
  </si>
  <si>
    <t>* Instalacja monitoringu zewnętrznego przy bud. administr.</t>
  </si>
  <si>
    <t>*Instalacja oświetlenia zewnętrznego przy bud. administr.</t>
  </si>
  <si>
    <t>* zadania własne - wydatki bieżące w tym m.in.utrzymanie i konserwacja pomieszczeń magazynu sprzętu OC</t>
  </si>
  <si>
    <t>* Usuwanie dzikich wysypisk z terenów miejskich</t>
  </si>
  <si>
    <t>* utrzymanie Parku Wolności</t>
  </si>
  <si>
    <t>* dokumentacja projektowa - na wykonanie alejek</t>
  </si>
  <si>
    <t>* prace remontowe na terenach cmentarzy komunalnych</t>
  </si>
  <si>
    <t>* opracowanie dokumentacji projektowo - kosztorysowej na remont instalacji elektrycznej w bud. PG nr 1 w Brzegu</t>
  </si>
  <si>
    <t>* remont i konserwacja pomników na terenie miasta</t>
  </si>
  <si>
    <t>* PP nr 3</t>
  </si>
  <si>
    <t>* PP nr 4</t>
  </si>
  <si>
    <t>* PP nr 6</t>
  </si>
  <si>
    <t>* ogłoszenia konkursowe</t>
  </si>
  <si>
    <t>* wydatki dot. ubezpieczenia (MOSiR - hala i stadion) - BOKiS</t>
  </si>
  <si>
    <t>* wydatki dot. ubezpieczenia (MOSiR - kryta pływalnia i kąpielisko otwarte) - BOKiS</t>
  </si>
  <si>
    <t>* wydatki ubezpieczenia BCK - BOKiS</t>
  </si>
  <si>
    <t>* wydatki ubezpieczenia Biblioteki - BOKiS</t>
  </si>
  <si>
    <t>* Remont placów zabaw (BOKiS)</t>
  </si>
  <si>
    <t>* Wydatki na ubezpieczenia (BOKiS)</t>
  </si>
  <si>
    <t>wynagrodzenia i pochodne (prace komisji egzaminacyjnych)</t>
  </si>
  <si>
    <t>prowadzenie poradnictwa i interwencji w zakresie przeciwdziałania przemocy w rodzinie (DDPS)</t>
  </si>
  <si>
    <t>* wydatki na ubezpieczenie (BSSiZ)</t>
  </si>
  <si>
    <t>wydatki na ubezpieczenie (BSSiZ)</t>
  </si>
  <si>
    <t xml:space="preserve">* ubezpieczenie majątku - ZNM </t>
  </si>
  <si>
    <t>* Ubezpieczenie OC dróg gminnych</t>
  </si>
  <si>
    <t>prowadzenie Punktu Pomocy Kryzysowej dla Ofiar Przemocy- DDPS</t>
  </si>
  <si>
    <t>* Punkt Informacji Turystycznej</t>
  </si>
  <si>
    <t>Turystyka</t>
  </si>
  <si>
    <t>Ośrodki informacji turystycznej</t>
  </si>
  <si>
    <t>Obrona narodowa</t>
  </si>
  <si>
    <t>Pozostałe wydatki obronne</t>
  </si>
  <si>
    <t xml:space="preserve">* zadanie zlecone </t>
  </si>
  <si>
    <t>* Opieka nad bezdomnymi zwierzętami w tym m. in. opieka weterynaryjna, przytulisko, zakup karmy</t>
  </si>
  <si>
    <t>* PP nr 5</t>
  </si>
  <si>
    <t>* projekt likwidacji barier architektonicznych w budynku Robotnicza 12</t>
  </si>
  <si>
    <t>* dotacja  - program księgowy</t>
  </si>
  <si>
    <t>* zakup i montaż zmywarki do naczyń w PP nr 11 (BOKiS)</t>
  </si>
  <si>
    <t>zakup towarów i usług</t>
  </si>
  <si>
    <t>* opinie prawne na potrzeby Rady Miejskiej</t>
  </si>
  <si>
    <t>zadania zlecone - MOPS</t>
  </si>
  <si>
    <t>* Powiatowy Inkubator Przedsiębiorczości</t>
  </si>
  <si>
    <t>* projekt prac i wykonanie remontu muru wzdłuż dolnego ogrodu zamkowego</t>
  </si>
  <si>
    <t>01.01.2009 r.</t>
  </si>
  <si>
    <t xml:space="preserve">Plan </t>
  </si>
  <si>
    <t>zadania zlecone - zwrot podatku akcyzowego</t>
  </si>
  <si>
    <t>* opłaty sądowe</t>
  </si>
  <si>
    <t>* odsetki</t>
  </si>
  <si>
    <t>* remont Domu Przedpogrzebowego ul. Starobrzeska</t>
  </si>
  <si>
    <t>Wybory do Parlamentu Europejskiego</t>
  </si>
  <si>
    <t>* zadanie zlecone - wybory do Parlamentu Europejskiego</t>
  </si>
  <si>
    <t>Inkaso opłaty skarbowej</t>
  </si>
  <si>
    <t>Pobór podatków, opłat i niepodatkowych należności budżetowych</t>
  </si>
  <si>
    <t>* Opracowanie dokumentacji projektowo - kosztorysowych - dot. remontów w PP</t>
  </si>
  <si>
    <t>* aktualizacja dokumentacji proj.-koszt. i audytów energetycznych bud. przedszkoli</t>
  </si>
  <si>
    <t>* opracowanie charakterystyk energetycznych do dokumentacji projektowych przedszkoli</t>
  </si>
  <si>
    <t>* dokumentacja kosztorysowa budynków gimnazjów</t>
  </si>
  <si>
    <t>* remont drogi dojazdowej do boiska w PG nr 3</t>
  </si>
  <si>
    <t>* Remont instalacji elektrycznej w PG nr 1 w Brzegu</t>
  </si>
  <si>
    <t>* opracowanie dokumentacji projektowo - kosztorysowej budowy boisk w ramach programu ORLIK 2012 przy ZS nr 1 z OS w Brzegu</t>
  </si>
  <si>
    <t>* środki przy BOKiS na dokształcanie i doskonalenie nauczycieli (szkoły, gimnazja, przedszkola) - doradztwo metodyczne</t>
  </si>
  <si>
    <t>* MOPS - Program Operacyjny Kapitał Ludzki "Twój krok do lepszego jutra"</t>
  </si>
  <si>
    <t>* MOPS - Program Operacyjny Kapitał Ludzki "Twój krok do lepszego jutra" - wkład własny</t>
  </si>
  <si>
    <t>zadania zlecone - ubezpieczenie dzieci romskich od nieszczęśliwych wypadków</t>
  </si>
  <si>
    <t>pomoc materialna dla uczniów - "Wyprawka szkolna"</t>
  </si>
  <si>
    <t>zadania zlecone - zakup strojów romskich dla romskiego amatorskiego zespołu wokalno-tanecznego</t>
  </si>
  <si>
    <t>* zbiórka przeterminowanych i niewykorzystanych lekarstw</t>
  </si>
  <si>
    <t>konserwacja i usuwanie dewastacji majątku energetycznego Gminy</t>
  </si>
  <si>
    <t>konserwacja majątku energetycznego EnergiaPro</t>
  </si>
  <si>
    <t>* Opracowanie dokumentacji projektowej uzbrojenia terenów pod budownictwo mieszkaniowe w rejonie ulic: Brzechwy - Poznańska</t>
  </si>
  <si>
    <t>* Budowa kompleksu sportowego w ramach programu "Moje boisko - Orlik 2012 oraz boiska do gry w softball przy ZS nr 1 z OS w Brzegu"</t>
  </si>
  <si>
    <t>* Prace projektowe - hala ul. Oławska</t>
  </si>
  <si>
    <t>* dotacja dla Powiatu Brzeskiego na dofinansowanie stanowiska koordynatora ds. młodzieży</t>
  </si>
  <si>
    <t>Kąpielisko odkryte</t>
  </si>
  <si>
    <t>* zmiana studium uwarunkowań i kierunków zagospodarowania przestrzennego miasta Brzegu</t>
  </si>
  <si>
    <t>* zmiana planu - osiedle zachodnie, zapisy dotyczące budowy infrastruktury technicznej</t>
  </si>
  <si>
    <t>* opracowanie ekofizjograficzne dla obszaru Natura 2000 w granicach administracyjnych miasta Brzeg</t>
  </si>
  <si>
    <t>* Utrzymanie ulic w tym: remonty cząstkowe, oznakowanie pionowe i poziome, mikrodywaniki, likwidacja barier architektonicznych</t>
  </si>
  <si>
    <t>Świadczenia rodzinne, świadczenie z funduszu alimentacyjnego oraz składki na ubezpieczenia emerytalne i rentowe z ubezpieczenia społecznego</t>
  </si>
  <si>
    <t>30.09.2009 r.</t>
  </si>
  <si>
    <t xml:space="preserve">Przewidywane </t>
  </si>
  <si>
    <t>wykonanie</t>
  </si>
  <si>
    <t>2010 r.</t>
  </si>
  <si>
    <t>Zapotrzebow.</t>
  </si>
  <si>
    <t>Projekt</t>
  </si>
  <si>
    <t>* Zakup usług obejmujących wykonanie ekspertyz, analiz i opinii</t>
  </si>
  <si>
    <t xml:space="preserve">* Budowa ulic "Osiedla Południowego" - ul. Kani, Dłuskiego, Tetmajera, Orzeszkowej w Brzegu - etap I </t>
  </si>
  <si>
    <t xml:space="preserve">* Budowa chodnika ulicy Sportowej i Kusocińskiego wraz z oświetleniem i przebudową ogrodzenia Stadionu Miejskiego w Brzegu </t>
  </si>
  <si>
    <t>Przebudowa dróg gminnych w obrębie osiedla mieszkaniowego Westerplatte w Brzegu - Przebudowa ulicy Westerplatte</t>
  </si>
  <si>
    <t>* Przebudowa dróg gminnych w obrębie osiedla mieszkaniowego Westerplatte w Brzegu (ulice: Boh. Westerplatte, Skłodowskiej, Sucharskiego, Gen. Grota-Roweckiego, Gaj, Ptasia) - etap II Przebudowa ulicy Sucharskiego</t>
  </si>
  <si>
    <t xml:space="preserve">* Przebudowa dróg gminnych w obrębie osiedla mieszkaniowego Westerplatte w Brzegu (ulice: Boh. Westerplatte, Skłodowskiej, Sucharskiego, Gen. Grota-Roweckiego, Gaj, Ptasia) - etap I - Przebudowa ul. Marii Curie Skłodowskiej </t>
  </si>
  <si>
    <t>* Budowa ciągu pieszo - rowerowego pomiędzy ulicami Poprzeczna i Morcinka w Brzegu</t>
  </si>
  <si>
    <t>* Budowa łącznika Łokietka - Trzech Kotwic w Brzegu</t>
  </si>
  <si>
    <t>* Remont i konserwacja przystanków komunikacji miejskiej</t>
  </si>
  <si>
    <t>Wydatki bieżące</t>
  </si>
  <si>
    <t>Wydatki majątkowe</t>
  </si>
  <si>
    <t xml:space="preserve">* ZNM - remont i modernizacja budynków przy ul. 6-go Lutego 4 w Brzegu z przeznaczeniem na lokale socjalne          </t>
  </si>
  <si>
    <t xml:space="preserve">* ZNM - termomodernizacja budynków mieszkalnych             </t>
  </si>
  <si>
    <t>* diety i delegacje radnych</t>
  </si>
  <si>
    <t>* Remont instalacji elektrycznej w budynku A i B Urzędu Miasta</t>
  </si>
  <si>
    <t>* zadania własne</t>
  </si>
  <si>
    <t>Zarządzanie kryzysowe</t>
  </si>
  <si>
    <t>* zobowiązania z tyt. poręczenia pożyczki dla PWiK Sp. z o.o.</t>
  </si>
  <si>
    <t>* Budowa hali sportowej wraz z łącznikiem przy PSP nr 3 w Brzegu ul. Kamienna 2</t>
  </si>
  <si>
    <t xml:space="preserve"> 3. Wydatki majątkowe</t>
  </si>
  <si>
    <t xml:space="preserve">* Remont sanitariatów w bud. PSP nr 1 w Brzegu </t>
  </si>
  <si>
    <t>* Budowa sali gimnastycznej przy PSP nr 1 w Brzegu</t>
  </si>
  <si>
    <t>* Remont podłóg I piętra oraz wymiana wew. Stolarki drzwiowej w bud. PSP nr 3 w Brzegu</t>
  </si>
  <si>
    <t xml:space="preserve">* Remont stropu w bud. PSP nr 3 w Brzegu </t>
  </si>
  <si>
    <t>* Dokumentacje projektowe dla budynków PSP</t>
  </si>
  <si>
    <t>* Opracowanie charakterystyk energetycznych do dokumentacji projektowych szkół</t>
  </si>
  <si>
    <t>* Aktualizacja dokumentacji proj.-koszt. i audytów energetycznych budynków szkół</t>
  </si>
  <si>
    <t xml:space="preserve">* Remont attyk budynku PSP nr 5 </t>
  </si>
  <si>
    <t>* dofinansowanie programów z funduszy strukturalnych UE - wkład własny</t>
  </si>
  <si>
    <t>* dotacja na obsługę informatyczną</t>
  </si>
  <si>
    <t>1. Bieżące utrzymanie przedszkoli</t>
  </si>
  <si>
    <t>wynagrodzenia i pochodne - przedszkola</t>
  </si>
  <si>
    <t>* nauka pływania w przedszkolach</t>
  </si>
  <si>
    <t>3. Wydatki majątkowe</t>
  </si>
  <si>
    <t>PP nr 11</t>
  </si>
  <si>
    <t>* obsługa informatyczna w przedszkolach</t>
  </si>
  <si>
    <t>* Realizacja zadań pokontrolnych (BOKiS)</t>
  </si>
  <si>
    <t xml:space="preserve">* opłata czynszu za nieruchomości PP nr 8 </t>
  </si>
  <si>
    <t>* Dokumentacja projektowa dla budynków PP (BIM)</t>
  </si>
  <si>
    <t>* Termomodernizacja budynków przedszkoli - PP nr 2, 3, 4, 5, 6, 7, 10,11</t>
  </si>
  <si>
    <t>* Bieżące remonty w przedszkolach</t>
  </si>
  <si>
    <t>* bieżące wydatki w tym: zakup kwiatów, usługi gastronomiczne z okazji uroczystości pn. wręczenie nagrody Burmistrza, nadanie stopnia awansu zawodowego itp.</t>
  </si>
  <si>
    <t>* Bieżące remonty w gimnazjach</t>
  </si>
  <si>
    <t>* dokumentacje projektowe dla budynków gimnazjów (BIM)</t>
  </si>
  <si>
    <t>* konserwacja i utrzymanie w czystości boiska ze sztucznej trawy, boiska do gry w softball oraz boiska wielofunkcyjnego (ORLIK 2012) (BOKiS)</t>
  </si>
  <si>
    <t>* zakup, dostawa i montaż wyposażenia pomieszczeń zaplecza sanitarno-szatniowego oraz elementów zagospodarowania kompleksu sportowego "Moje boisko-ORLIK 2012" przy ZS nr 1 z OS w Brzegu (BIM)</t>
  </si>
  <si>
    <t>* Termomodernizacja budynków gimnazjów PG nr 1, 3 i ZS nr 1 z OS</t>
  </si>
  <si>
    <t>* dokształcanie i doskonalenie nauczycieli - szkoły, gimnazja, przedszkola</t>
  </si>
  <si>
    <t>* zakup podręczników szkolnych dla uczniów romskich szkoły podstawowej i gimnazjum</t>
  </si>
  <si>
    <t>* Program Comenius - Zespół Szkół nr 1 z Oddziałami Sportowymi</t>
  </si>
  <si>
    <t>* roczny abonament "Jednorazowy dodatek uzupełniający Optivum"</t>
  </si>
  <si>
    <t>* roczny abonament pakietów programów komputerowych "Zintegrowany system zarządzania oświatą"</t>
  </si>
  <si>
    <t>*  "Zintegrowany system zarządzania oświatą"</t>
  </si>
  <si>
    <t>Zasiłki stałe</t>
  </si>
  <si>
    <t xml:space="preserve">zadania własne </t>
  </si>
  <si>
    <t>* utrzymanie i remont szaletów miejskich</t>
  </si>
  <si>
    <t>* dokumentacja projektowo-kosztorysowa na remont szaletów</t>
  </si>
  <si>
    <t>* remont koszy przyulicznych</t>
  </si>
  <si>
    <t xml:space="preserve">* rewitalizacja Parku Centralnego w Brzegu </t>
  </si>
  <si>
    <t xml:space="preserve">* rewitalizacja Parku Wolności w Brzegu </t>
  </si>
  <si>
    <t>* realizacja Programu Rewitalizacji Terenów Zieleni Miejskiej</t>
  </si>
  <si>
    <t xml:space="preserve">* Budowa placu zabaw - ul. Piastowska - Popiełuszki - Jana Pawła II  </t>
  </si>
  <si>
    <t xml:space="preserve">* Budowa placu zabaw - ul. Oławska </t>
  </si>
  <si>
    <t>* Budowa placu zabaw - ul. Korfantego</t>
  </si>
  <si>
    <t xml:space="preserve">* Budowa placu zabaw - ul. Krzyszowica </t>
  </si>
  <si>
    <t>* Budowa fontanny z wykorzystaniem figury Grupa Trytona w Brzegu przy ul. Rynek</t>
  </si>
  <si>
    <t>* Kontynuacja zagospodarowania terenu placu zabaw przy ul. Pańskiej w Brzegu</t>
  </si>
  <si>
    <t>* składka na rzecz EKOGOK</t>
  </si>
  <si>
    <t>* Uzupełnienie płytek na zewnątrz</t>
  </si>
  <si>
    <t>* Remont toalet męskich</t>
  </si>
  <si>
    <t>* Remont kabin w przebieralni</t>
  </si>
  <si>
    <t>* Przegląd i zabezpieczenie konstrukcji - I i II etap pokrycia dachowego</t>
  </si>
  <si>
    <t>* dotacja - zakup sprzętu nagłaśniającego</t>
  </si>
  <si>
    <t xml:space="preserve">* dotacja - modernizacja budynku BCK </t>
  </si>
  <si>
    <t>* Awarie, drobne naprawy</t>
  </si>
  <si>
    <t>* dotacja na utrzymanie Punktu Informacji Turystycznej</t>
  </si>
  <si>
    <t>* ZNM - dokumentacja na zagospodarowanie zarządzanych terenów przez ZNM</t>
  </si>
  <si>
    <t>* zmiana miejscowego planu zagospodarowania przestrzennego dla obszarów: I-ograniczonego od wschodu ul. Armii Krajowej, od północy ul. Kardynała Wyszyńskiego, od zachodu ul. Myczkowskiego oraz od południa magistralną linią kolejową; II - ograniczonego od wschodu ul. Lwowską, od północy ul. Słoneczną, od zachodu rowem K-7 oraz od południa magistralną linią kolejową; III - ograniczonego od wschodu ul. Starobrzeską, od północy magistralną linią kolejową, od zachodu ul. 1 Maja oraz od południa ul. Słowackiego</t>
  </si>
  <si>
    <t xml:space="preserve">* dotacja dla Brzeskiego Centrum Kultury </t>
  </si>
  <si>
    <t>* Wkład własny do projektu "Opolska e-szkoła, szkołą ku przyszłości" (PSP nr 5)</t>
  </si>
  <si>
    <t>* Wkład własny do projektu "Opolska e-szkoła, szkołą ku przyszłości" (PG nr 1)</t>
  </si>
  <si>
    <t>* Projekt "Multieksploratorium" (PG nr 3)</t>
  </si>
  <si>
    <t>* dotacja na zad. zlec - przyłączenie do Internetu</t>
  </si>
  <si>
    <t xml:space="preserve">* Rewitalizacja przestrzeni miejskiej centrum miasta Brzeg </t>
  </si>
  <si>
    <t>* Budowa ul. Piwowarskiej w Brzegu - etap I "Rozbudowa drogi wewnętrznej łączącej ul. Piwowarską i ul. Boh. Monte Cassino" (w tym aport pieniężny do PWiK Sp. z o.o. 450.000 zł w 2009 r., 1.075.000 zł w 2010 r.)</t>
  </si>
  <si>
    <t>* Wykonanie odwodnienia terenu zewnętrznego przy PP nr 3 w Brzegu (BiM)</t>
  </si>
  <si>
    <t xml:space="preserve">* Remont sanitariatów w bud.  ZS nr 2 z OI </t>
  </si>
  <si>
    <t>* PP nr 11</t>
  </si>
  <si>
    <t>* dotacja na zakup trzonu gazowego z piekarnikiem elektrycznym w PP nr 5</t>
  </si>
  <si>
    <t xml:space="preserve">* dotacja dla PP nr 7 na likwidację barier architektonicznych PFRON </t>
  </si>
  <si>
    <t>* dotacja na zakup i montaż urządzeń zabawowych na placu zabaw w PP nr 4,6,10 w Brzegu</t>
  </si>
  <si>
    <t>ZS nr 2 z OI</t>
  </si>
  <si>
    <t>* wykonanie chloratora do systemu odwodnienia cmentarza ul. Starobrzeska w Brzegu</t>
  </si>
  <si>
    <t>* zakup i montaż sprzętu nagłaśniającego do Domu Przedpogrzebowego ul. Starobrzeska w Brzegu</t>
  </si>
  <si>
    <t>* komputeryzacja Urzędu Miasta</t>
  </si>
  <si>
    <t>* System obiegu dokumentów</t>
  </si>
  <si>
    <t>* Remont instalacji hydrantowej i p.poż. w PSP nr 3</t>
  </si>
  <si>
    <t>* Remont instalacji hydrantowej i p.poż. w PSP nr 5</t>
  </si>
  <si>
    <t>stypendia socjalne</t>
  </si>
  <si>
    <t>* uzbrojenie terenów pod budownictwo mieszkaniowe w Brzegu w rejonie ulic: Lwowska-Słoneczna (w tym aport pieniężny do PWiK Sp. z o.o. 665.000 zł w 2009 r.)</t>
  </si>
  <si>
    <t>* nagrody Burmistrza dla Jubilatów - USC</t>
  </si>
  <si>
    <r>
      <t>* Przebudowa ulicy Kilińskiego w Brzegu -</t>
    </r>
    <r>
      <rPr>
        <sz val="9"/>
        <color indexed="10"/>
        <rFont val="Arial CE"/>
        <family val="0"/>
      </rPr>
      <t xml:space="preserve"> I etap</t>
    </r>
  </si>
  <si>
    <t>* organizacja imprez kulturalnych - Dni Księstwa Brzeskiego</t>
  </si>
  <si>
    <t xml:space="preserve">* organizacja imprez kulturalnych  </t>
  </si>
  <si>
    <t>* remont budynku BCK</t>
  </si>
  <si>
    <t>* wymiana oświetlenia w Galerii</t>
  </si>
  <si>
    <t>* doposażenie techniki scenicznej</t>
  </si>
  <si>
    <t>* Remont instalacji elektrycznej i wykonanie monitoringu zewnętrznego w budynku Urzędu Miasta ul. Robotnicza 12 w Brzegu</t>
  </si>
  <si>
    <t>* Opracowanie dokumentacji projektowej na budowę oświetlenia ulic</t>
  </si>
  <si>
    <t xml:space="preserve"> w tym: wynagrodzenia i pochodne od wynagrodzeń</t>
  </si>
  <si>
    <r>
      <t xml:space="preserve">* Budowa drogi dojazdowej do kompleksu przemysłowo-usługowego przy ul. Starobrzeskiej                  w Brzegu </t>
    </r>
    <r>
      <rPr>
        <sz val="9"/>
        <color indexed="10"/>
        <rFont val="Arial CE"/>
        <family val="0"/>
      </rPr>
      <t>- etap II</t>
    </r>
    <r>
      <rPr>
        <sz val="9"/>
        <rFont val="Arial CE"/>
        <family val="0"/>
      </rPr>
      <t xml:space="preserve"> </t>
    </r>
  </si>
  <si>
    <t>* Budowa ścieżki pieszo-rowerowej                                 wraz z oświetleniem od ulicy Kusocińskiego do Parku Wolności w Brzegu (zobowiązanie z 2009 r.)</t>
  </si>
  <si>
    <t xml:space="preserve">* Przebudowa nawierzchni jezdni i chodników                    wraz z oświetleniem ul. Broniewskiego w Brzegu </t>
  </si>
  <si>
    <t>* Zakup gruntu pod budowę ul. Piwowarskiej</t>
  </si>
  <si>
    <t xml:space="preserve">Zarząd Nieruchomości Miejskich </t>
  </si>
  <si>
    <t>* Komputeryzacja ZNM</t>
  </si>
  <si>
    <t xml:space="preserve">* ZNM - Modernizacja budynku ul. Piastowska nr 32                    w Brzegu - ZNM  </t>
  </si>
  <si>
    <t>* ZNM -zmiana sposobu użytkowania budynku                      przy ul. Chrobrego 32  w Brzegu (MOPS, ZNM)</t>
  </si>
  <si>
    <t>* ZNM - "Program na rzecz społeczności romskiej                            w Polsce" - remont gminnych lokali mieszkalnych zajmowanych przez rodziny pochodzenia romskiego              w tym: zadania zlecone (70.000 zł w 2008 r.),                          (65.000 zł w 2009 r.)</t>
  </si>
  <si>
    <t>* ZNM - wykonanie sieci wodno-kanalizacyjnej                    ul. Filozofów 2</t>
  </si>
  <si>
    <t>* bieżące utrzymanie Ratusza i budynku                             przy ul. Robotniczej</t>
  </si>
  <si>
    <t>* remonty bieżące w Raturszu i budynku                             przy ul. Robotniczej</t>
  </si>
  <si>
    <t>* Remont instalacji elektrycznej i wykonanie monitoringu zewnętrznego w budynku Urzędu Miasta ul. Robotnicza 12 w Brzegu - zobowiązanie z 2009 r.</t>
  </si>
  <si>
    <t>* składka członkowska Miasta Brzeg dla Związku Miast Polskich</t>
  </si>
  <si>
    <t xml:space="preserve">* wkład własny w ramach umowy partnerstwa na rzecz realizacji Projektu "Sprawny Samorząd. Wdrażanie usprawnień zarządczych w zarządzaniu jednostką samorządu terytorialnego w 10 urzędach gmin i 2 starostwach powiatowych z terenu województwa opolskiego i śląskiego" w ramach Programu Operacyjnego Kapitał Ludzki </t>
  </si>
  <si>
    <t>* zadania zlecone - zakup materiałów do utrzymania               i konserwacji sprzętu</t>
  </si>
  <si>
    <t xml:space="preserve">wynagrodzenia i pochodne </t>
  </si>
  <si>
    <t xml:space="preserve">* Wydatki majątkowe </t>
  </si>
  <si>
    <t>Dochody od osób prawnych, od osób fizycznych                i od innych jednostek nieposiadających osobowości prawnej oraz wydatki związane z ich poborem</t>
  </si>
  <si>
    <t>Obsługa papierów wartościowych, kredytów                      i pożyczek jednostek samorządu terytorialnego</t>
  </si>
  <si>
    <t>* odsetki od kredytów i pożyczek długoterminowych, obsługa obligacji</t>
  </si>
  <si>
    <t>* bieżące wydatki, w tym zakup kwiatów z okazji uroczystości np. nadania awansu zawod., wręczenia nagrody Burmistrza, usługi gastronomiczne itp.</t>
  </si>
  <si>
    <t>* Wykonanie i montaż piłkochwytów od strony                      ul. Lechickiej w PSP nr 5 w Brzegu - BIM</t>
  </si>
  <si>
    <t>* Opracowanie dokumentacji projektowo-kosztorysowej budowy hali sportowej przy PSP nr 5                     w Brzegu</t>
  </si>
  <si>
    <t>* Opracowanie dokumentacji projektowo-kosztorysowej budowy sali gimnastycznej przy PSP                       nr 1 w Brzegu</t>
  </si>
  <si>
    <t>* Doposażenie sprzętu kuchennego w PP nr 4                         ( BOKiS)</t>
  </si>
  <si>
    <t xml:space="preserve">* Remont instalacji elektrycznej  w bud. PP nr 6                         w Brzegu - I etap </t>
  </si>
  <si>
    <t>* Remont klatki schodowej wraz z wymianą okna                   w bud. PP nr 8 w Brzegu</t>
  </si>
  <si>
    <t>* dotacja na zakup kuchni gazowej z piekarnikiem                   w PP nr 11</t>
  </si>
  <si>
    <t>* remont ciągów komunikacyjnych w bud. PG nr 3                   w Brzegu</t>
  </si>
  <si>
    <t xml:space="preserve">* remont stolarki okiennej w sali gimnastycznej                    w budynku ZS nr 1 z OS w Brzegu   </t>
  </si>
  <si>
    <t>* aktualizacja dokumentacji proj.-koszt. i audytów energetycznych bud. Gimnazjów</t>
  </si>
  <si>
    <t>* opracowanie charakterystyk energetycznych                 do dokumentacji projektowej gimnazjów</t>
  </si>
  <si>
    <t>PG nr 1 - zakup pomocy naukowych                              (zgodnie z porozum.)</t>
  </si>
  <si>
    <t>PG nr 3 - zakup pomocy naukowych                          (zgodnie z porozum.)</t>
  </si>
  <si>
    <t>ZS nr 1 z OS - zakup pomocy naukowych                         (zg. z porozum.)</t>
  </si>
  <si>
    <t>ZS nr 2 z OI - zakup pomocy naukowych                        (zg. z porozum.)</t>
  </si>
  <si>
    <t>dowożenie niepełnosprawnych uczniów do szkół                  i opieka w drodze do szkoły</t>
  </si>
  <si>
    <t xml:space="preserve">* dotacja dla przedszkoli na dokształcanie                                      i doskonalenie nauczycieli </t>
  </si>
  <si>
    <t>Zadania w zakresie przeciwdziałania przemocy                               w rodzinie</t>
  </si>
  <si>
    <t>* projekt i wykonanie zabezpieczenia budynku                  ul. Oławska 4/6 - ZNM</t>
  </si>
  <si>
    <t>* prace porządkowe, pielęgnacyjne zieleni skwerów, parków, konserwacja fos i zbiorników wodnych                    w parkach, ubezpieczenie terenów zieleni</t>
  </si>
  <si>
    <t xml:space="preserve">* przebudowa Amfiteatru Miejskiego w Brzegu przy               ul. Chrobrego 39 wraz z budową nowego zaplecza </t>
  </si>
  <si>
    <t>* dotacje na prace budowlane, konserwatorskie                 i restauratorskie przy obiektach wpisanych                        do rejestru zabytków przekazane jednostkom niezaliczanym do sektora finansów publicznych</t>
  </si>
  <si>
    <t>* Prace konserwatorskie przy tablicy w gloriecie                        i bieżąca konserwacja gloriety</t>
  </si>
  <si>
    <t>* Modernizacja hali sportowej przy ul. Oławskiej                       w Brzegu</t>
  </si>
  <si>
    <t>* Regionalne Centrum Sportowo-Rekreacyjne                         w Brzegu - przebudowa boisk z zapleczem</t>
  </si>
  <si>
    <t>*Instalacja gazowa (przegląd, wymiana ele.)</t>
  </si>
  <si>
    <t>* Remont i konserwacja drzwi wejściowych                            i wewnętrznych</t>
  </si>
  <si>
    <t>* Zakup sprzętu komputerowego do Punktu Informacji Turystycznej</t>
  </si>
  <si>
    <r>
      <t>Wydatki majątkowe</t>
    </r>
    <r>
      <rPr>
        <sz val="9"/>
        <rFont val="Arial CE"/>
        <family val="0"/>
      </rPr>
      <t xml:space="preserve"> </t>
    </r>
  </si>
  <si>
    <t>* ZNM - dokumentacja projektowa w tym: m.in. opracowanie koncepcji zagospodarowania Gimnazjum Piastowskiego na siedzibę Miejskiej Biblioteki Publicznej</t>
  </si>
  <si>
    <t>* Zmiana planu miejscowego dla obszaru wysp odrzańskich po zach. str. ul. Krakusa (zobowiązanie                  z 2009 r.)</t>
  </si>
  <si>
    <t xml:space="preserve">* wykonanie III bramy w nowej części cmentarza                         wraz z dojściem przy ul. Starobrzeskiej w Brzegu </t>
  </si>
  <si>
    <t>* wykonanie drenażu i instalacji wodociągowej                     pod rozbudowę cmentarza przy ul. Starobrzeskiej                         w Brzegu</t>
  </si>
  <si>
    <t>* wykonanie II etapu odwodnienia cmentarza                   przy ul. Starobrzeskiej w Brzegu</t>
  </si>
  <si>
    <t>* Zakup kserokopiarki</t>
  </si>
  <si>
    <t xml:space="preserve">* Budowa systemu monitoringu miejskiego                           z oznakowaniem -etap II  </t>
  </si>
  <si>
    <t>* bieżące wydatki, w tym: ubezpieczenia</t>
  </si>
  <si>
    <t>* Budowa windy dla osób niepełnosprawnych                        w  ZS nr 2 z OI</t>
  </si>
  <si>
    <t>* Bieżące wydatki, w tym: zakup kwiatów, usługi gastronomiczne z okazji uroczystości np.. Wręczenia nagrody Burmistrza, nadania awansu zawodowego itp. (BOKiS)</t>
  </si>
  <si>
    <t>* Zakup zmywarki trójfazowej z funkcją wyparzania</t>
  </si>
  <si>
    <t>* Zakup sprzętu komputerowego dla MOPS w Brzegu</t>
  </si>
  <si>
    <r>
      <t>Wydatki majątkowe</t>
    </r>
    <r>
      <rPr>
        <sz val="9"/>
        <rFont val="Arial CE"/>
        <family val="0"/>
      </rPr>
      <t xml:space="preserve">                                  </t>
    </r>
  </si>
  <si>
    <t>* Modernizacja miejskiego oświetlenia ulicznego                     w Brzegu - kontynuacja</t>
  </si>
  <si>
    <t xml:space="preserve">*Wykonanie kanalizacji deszczowej z terenu obiektu MOSiR do studzienki na ul. Reymonta </t>
  </si>
  <si>
    <t>* dotacja - porozumienie z Gminą Olszanka                         na uczęszczanie dziecka do przedszkola w Olszance (BOKiS)</t>
  </si>
  <si>
    <t>w zł</t>
  </si>
  <si>
    <t>2009 r. w zł</t>
  </si>
  <si>
    <t>na 2010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</si>
</sst>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  <numFmt numFmtId="178" formatCode="#,##0.0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name val="Symbol"/>
      <family val="1"/>
    </font>
    <font>
      <sz val="9"/>
      <color indexed="10"/>
      <name val="Arial CE"/>
      <family val="2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174" fontId="2" fillId="0" borderId="9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74" fontId="1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74" fontId="2" fillId="0" borderId="9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3" fontId="2" fillId="0" borderId="1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174" fontId="1" fillId="0" borderId="14" xfId="0" applyNumberFormat="1" applyFont="1" applyBorder="1" applyAlignment="1">
      <alignment horizontal="right"/>
    </xf>
    <xf numFmtId="3" fontId="2" fillId="2" borderId="7" xfId="0" applyNumberFormat="1" applyFont="1" applyFill="1" applyBorder="1" applyAlignment="1">
      <alignment/>
    </xf>
    <xf numFmtId="0" fontId="2" fillId="0" borderId="9" xfId="0" applyFont="1" applyBorder="1" applyAlignment="1">
      <alignment vertical="top" wrapText="1" shrinkToFit="1"/>
    </xf>
    <xf numFmtId="174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174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74" fontId="1" fillId="0" borderId="15" xfId="0" applyNumberFormat="1" applyFont="1" applyBorder="1" applyAlignment="1">
      <alignment horizontal="right"/>
    </xf>
    <xf numFmtId="174" fontId="1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174" fontId="1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74" fontId="1" fillId="0" borderId="12" xfId="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4" fontId="1" fillId="0" borderId="16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174" fontId="5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2" fillId="0" borderId="7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 wrapText="1"/>
    </xf>
    <xf numFmtId="174" fontId="2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 wrapText="1"/>
    </xf>
    <xf numFmtId="174" fontId="1" fillId="0" borderId="19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4" fontId="1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74" fontId="1" fillId="0" borderId="15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3" fontId="3" fillId="0" borderId="2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4" fontId="2" fillId="0" borderId="9" xfId="0" applyNumberFormat="1" applyFont="1" applyBorder="1" applyAlignment="1">
      <alignment/>
    </xf>
    <xf numFmtId="174" fontId="2" fillId="0" borderId="5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12" xfId="0" applyNumberFormat="1" applyFont="1" applyBorder="1" applyAlignment="1">
      <alignment/>
    </xf>
    <xf numFmtId="174" fontId="2" fillId="0" borderId="7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4" fontId="2" fillId="2" borderId="7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174" fontId="3" fillId="0" borderId="26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174" fontId="5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3" fontId="5" fillId="0" borderId="5" xfId="0" applyNumberFormat="1" applyFont="1" applyBorder="1" applyAlignment="1">
      <alignment/>
    </xf>
    <xf numFmtId="0" fontId="1" fillId="0" borderId="17" xfId="0" applyFont="1" applyBorder="1" applyAlignment="1">
      <alignment horizontal="left" wrapText="1"/>
    </xf>
    <xf numFmtId="3" fontId="5" fillId="0" borderId="12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5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6" xfId="0" applyFont="1" applyBorder="1" applyAlignment="1">
      <alignment wrapText="1"/>
    </xf>
    <xf numFmtId="174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2" fontId="1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74" fontId="1" fillId="0" borderId="6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Border="1" applyAlignment="1">
      <alignment/>
    </xf>
    <xf numFmtId="174" fontId="1" fillId="0" borderId="24" xfId="0" applyNumberFormat="1" applyFont="1" applyBorder="1" applyAlignment="1">
      <alignment horizontal="right"/>
    </xf>
    <xf numFmtId="174" fontId="1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979"/>
  <sheetViews>
    <sheetView tabSelected="1" view="pageBreakPreview" zoomScale="75" zoomScaleNormal="120" zoomScaleSheetLayoutView="75" workbookViewId="0" topLeftCell="A819">
      <selection activeCell="G799" sqref="G799"/>
    </sheetView>
  </sheetViews>
  <sheetFormatPr defaultColWidth="9.00390625" defaultRowHeight="12.75" customHeight="1"/>
  <cols>
    <col min="1" max="1" width="7.00390625" style="1" customWidth="1"/>
    <col min="2" max="2" width="40.00390625" style="1" customWidth="1"/>
    <col min="3" max="3" width="13.875" style="1" hidden="1" customWidth="1"/>
    <col min="4" max="4" width="14.375" style="1" hidden="1" customWidth="1"/>
    <col min="5" max="6" width="14.25390625" style="1" customWidth="1"/>
    <col min="7" max="7" width="7.625" style="1" customWidth="1"/>
    <col min="8" max="10" width="14.25390625" style="1" customWidth="1"/>
    <col min="11" max="11" width="10.00390625" style="1" customWidth="1"/>
    <col min="12" max="16384" width="9.125" style="1" customWidth="1"/>
  </cols>
  <sheetData>
    <row r="2" ht="12.75" customHeight="1" thickBot="1"/>
    <row r="3" spans="1:11" ht="12">
      <c r="A3" s="2"/>
      <c r="B3" s="3"/>
      <c r="C3" s="4"/>
      <c r="D3" s="5"/>
      <c r="E3" s="4"/>
      <c r="F3" s="4"/>
      <c r="G3" s="4"/>
      <c r="H3" s="4"/>
      <c r="I3" s="4"/>
      <c r="J3" s="4"/>
      <c r="K3" s="4"/>
    </row>
    <row r="4" spans="1:11" ht="12">
      <c r="A4" s="6" t="s">
        <v>43</v>
      </c>
      <c r="B4" s="7" t="s">
        <v>0</v>
      </c>
      <c r="C4" s="8" t="s">
        <v>249</v>
      </c>
      <c r="D4" s="8" t="s">
        <v>42</v>
      </c>
      <c r="E4" s="8" t="s">
        <v>39</v>
      </c>
      <c r="F4" s="8" t="s">
        <v>12</v>
      </c>
      <c r="G4" s="8" t="s">
        <v>42</v>
      </c>
      <c r="H4" s="8" t="s">
        <v>285</v>
      </c>
      <c r="I4" s="8" t="s">
        <v>288</v>
      </c>
      <c r="J4" s="8" t="s">
        <v>289</v>
      </c>
      <c r="K4" s="8" t="s">
        <v>42</v>
      </c>
    </row>
    <row r="5" spans="1:11" ht="12">
      <c r="A5" s="6" t="s">
        <v>45</v>
      </c>
      <c r="B5" s="9"/>
      <c r="C5" s="8" t="s">
        <v>248</v>
      </c>
      <c r="D5" s="10" t="s">
        <v>13</v>
      </c>
      <c r="E5" s="8" t="s">
        <v>284</v>
      </c>
      <c r="F5" s="8" t="s">
        <v>284</v>
      </c>
      <c r="G5" s="8" t="s">
        <v>13</v>
      </c>
      <c r="H5" s="8" t="s">
        <v>286</v>
      </c>
      <c r="I5" s="8" t="s">
        <v>469</v>
      </c>
      <c r="J5" s="8" t="s">
        <v>287</v>
      </c>
      <c r="K5" s="8" t="s">
        <v>13</v>
      </c>
    </row>
    <row r="6" spans="1:11" ht="12.75" thickBot="1">
      <c r="A6" s="11"/>
      <c r="B6" s="12"/>
      <c r="C6" s="13"/>
      <c r="D6" s="13"/>
      <c r="E6" s="13" t="s">
        <v>467</v>
      </c>
      <c r="F6" s="13" t="s">
        <v>467</v>
      </c>
      <c r="G6" s="13"/>
      <c r="H6" s="13" t="s">
        <v>468</v>
      </c>
      <c r="I6" s="13" t="s">
        <v>467</v>
      </c>
      <c r="J6" s="13" t="s">
        <v>467</v>
      </c>
      <c r="K6" s="13"/>
    </row>
    <row r="7" spans="1:11" ht="12">
      <c r="A7" s="14">
        <v>1</v>
      </c>
      <c r="B7" s="14">
        <v>2</v>
      </c>
      <c r="C7" s="15">
        <v>3</v>
      </c>
      <c r="D7" s="16">
        <v>9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</row>
    <row r="8" spans="1:11" ht="12">
      <c r="A8" s="17"/>
      <c r="B8" s="18"/>
      <c r="C8" s="19"/>
      <c r="D8" s="20"/>
      <c r="E8" s="19"/>
      <c r="F8" s="19"/>
      <c r="G8" s="19"/>
      <c r="H8" s="19"/>
      <c r="I8" s="19"/>
      <c r="J8" s="19"/>
      <c r="K8" s="19"/>
    </row>
    <row r="9" spans="1:11" ht="12.75" thickBot="1">
      <c r="A9" s="21" t="s">
        <v>44</v>
      </c>
      <c r="B9" s="22" t="s">
        <v>48</v>
      </c>
      <c r="C9" s="23">
        <f>SUM(C11)</f>
        <v>1500</v>
      </c>
      <c r="D9" s="24" t="e">
        <f>(C9/#REF!)*100</f>
        <v>#REF!</v>
      </c>
      <c r="E9" s="24">
        <f>SUM(E11)</f>
        <v>3358</v>
      </c>
      <c r="F9" s="24">
        <f>SUM(F11)</f>
        <v>2317.09</v>
      </c>
      <c r="G9" s="24">
        <f>(F9/E9)*100</f>
        <v>69.0020845741513</v>
      </c>
      <c r="H9" s="24">
        <f>SUM(H11)</f>
        <v>2857.09</v>
      </c>
      <c r="I9" s="24">
        <f>SUM(I11)</f>
        <v>1500</v>
      </c>
      <c r="J9" s="24">
        <f>SUM(J11)</f>
        <v>1500</v>
      </c>
      <c r="K9" s="24">
        <f>(J9/H9)*100</f>
        <v>52.50097126796845</v>
      </c>
    </row>
    <row r="10" spans="1:11" ht="12.75" customHeight="1" thickTop="1">
      <c r="A10" s="25"/>
      <c r="B10" s="26"/>
      <c r="C10" s="27"/>
      <c r="D10" s="28"/>
      <c r="E10" s="151"/>
      <c r="F10" s="151"/>
      <c r="G10" s="151"/>
      <c r="H10" s="151"/>
      <c r="I10" s="151"/>
      <c r="J10" s="151"/>
      <c r="K10" s="151"/>
    </row>
    <row r="11" spans="1:11" ht="12">
      <c r="A11" s="29" t="s">
        <v>46</v>
      </c>
      <c r="B11" s="30" t="s">
        <v>47</v>
      </c>
      <c r="C11" s="31">
        <f>SUM(C13:C14)</f>
        <v>1500</v>
      </c>
      <c r="D11" s="32" t="e">
        <f>(C11/#REF!)*100</f>
        <v>#REF!</v>
      </c>
      <c r="E11" s="152">
        <f>SUM(E13:E14)</f>
        <v>3358</v>
      </c>
      <c r="F11" s="152">
        <f>SUM(F13:F14)</f>
        <v>2317.09</v>
      </c>
      <c r="G11" s="152">
        <f>(F11/E11)*100</f>
        <v>69.0020845741513</v>
      </c>
      <c r="H11" s="152">
        <f>SUM(H13:H14)</f>
        <v>2857.09</v>
      </c>
      <c r="I11" s="152">
        <f>SUM(I13:I14)</f>
        <v>1500</v>
      </c>
      <c r="J11" s="152">
        <f>SUM(J13:J14)</f>
        <v>1500</v>
      </c>
      <c r="K11" s="152">
        <f>(J11/H11)*100</f>
        <v>52.50097126796845</v>
      </c>
    </row>
    <row r="12" spans="1:11" ht="12">
      <c r="A12" s="17"/>
      <c r="B12" s="26"/>
      <c r="C12" s="33"/>
      <c r="D12" s="34"/>
      <c r="E12" s="153"/>
      <c r="F12" s="153"/>
      <c r="G12" s="153"/>
      <c r="H12" s="153"/>
      <c r="I12" s="153"/>
      <c r="J12" s="153"/>
      <c r="K12" s="153"/>
    </row>
    <row r="13" spans="1:11" ht="12">
      <c r="A13" s="172"/>
      <c r="B13" s="173" t="s">
        <v>52</v>
      </c>
      <c r="C13" s="174">
        <v>1500</v>
      </c>
      <c r="D13" s="35" t="e">
        <f>(C13/#REF!)*100</f>
        <v>#REF!</v>
      </c>
      <c r="E13" s="175">
        <v>1500</v>
      </c>
      <c r="F13" s="175">
        <v>460</v>
      </c>
      <c r="G13" s="175">
        <f>(F13/E13)*100</f>
        <v>30.666666666666664</v>
      </c>
      <c r="H13" s="175">
        <v>1000</v>
      </c>
      <c r="I13" s="175">
        <v>1500</v>
      </c>
      <c r="J13" s="175">
        <v>1500</v>
      </c>
      <c r="K13" s="175">
        <f>(J13/H13)*100</f>
        <v>150</v>
      </c>
    </row>
    <row r="14" spans="1:11" ht="12">
      <c r="A14" s="176"/>
      <c r="B14" s="177" t="s">
        <v>250</v>
      </c>
      <c r="C14" s="178">
        <v>0</v>
      </c>
      <c r="D14" s="38"/>
      <c r="E14" s="179">
        <v>1858</v>
      </c>
      <c r="F14" s="179">
        <v>1857.09</v>
      </c>
      <c r="G14" s="175">
        <f>(F14/E14)*100</f>
        <v>99.95102260495156</v>
      </c>
      <c r="H14" s="179">
        <v>1857.09</v>
      </c>
      <c r="I14" s="179">
        <v>0</v>
      </c>
      <c r="J14" s="179">
        <v>0</v>
      </c>
      <c r="K14" s="175">
        <f>(J14/H14)*100</f>
        <v>0</v>
      </c>
    </row>
    <row r="15" spans="1:11" ht="12.75" customHeight="1">
      <c r="A15" s="39"/>
      <c r="B15" s="40"/>
      <c r="C15" s="41"/>
      <c r="D15" s="42"/>
      <c r="E15" s="155"/>
      <c r="F15" s="155"/>
      <c r="G15" s="155"/>
      <c r="H15" s="155"/>
      <c r="I15" s="155"/>
      <c r="J15" s="155"/>
      <c r="K15" s="155"/>
    </row>
    <row r="16" spans="1:11" ht="12.75" customHeight="1">
      <c r="A16" s="43"/>
      <c r="B16" s="43"/>
      <c r="C16" s="44"/>
      <c r="D16" s="45"/>
      <c r="E16" s="156"/>
      <c r="F16" s="156"/>
      <c r="G16" s="156"/>
      <c r="H16" s="156"/>
      <c r="I16" s="156"/>
      <c r="J16" s="156"/>
      <c r="K16" s="156"/>
    </row>
    <row r="17" spans="1:11" ht="12.75" thickBot="1">
      <c r="A17" s="46">
        <v>600</v>
      </c>
      <c r="B17" s="47" t="s">
        <v>49</v>
      </c>
      <c r="C17" s="48">
        <f>SUM(C19,C25)</f>
        <v>7464000</v>
      </c>
      <c r="D17" s="24" t="e">
        <f>(C17/#REF!)*100</f>
        <v>#REF!</v>
      </c>
      <c r="E17" s="157">
        <f>SUM(E19,E25)</f>
        <v>8764490</v>
      </c>
      <c r="F17" s="157">
        <f>SUM(F19,F25)</f>
        <v>5648904.289999999</v>
      </c>
      <c r="G17" s="103">
        <f>(F17/E17)*100</f>
        <v>64.452173372324</v>
      </c>
      <c r="H17" s="157">
        <f>SUM(H19,H25)</f>
        <v>7868593.600000001</v>
      </c>
      <c r="I17" s="157">
        <f>SUM(I19,I25)</f>
        <v>10383440</v>
      </c>
      <c r="J17" s="157">
        <f>SUM(J19,J25)</f>
        <v>7533440</v>
      </c>
      <c r="K17" s="24">
        <f>(J17/H17)*100</f>
        <v>95.74061621380471</v>
      </c>
    </row>
    <row r="18" spans="1:11" ht="12.75" thickTop="1">
      <c r="A18" s="17"/>
      <c r="B18" s="17"/>
      <c r="C18" s="49"/>
      <c r="D18" s="50"/>
      <c r="E18" s="158"/>
      <c r="F18" s="158"/>
      <c r="G18" s="158"/>
      <c r="H18" s="158"/>
      <c r="I18" s="158"/>
      <c r="J18" s="158"/>
      <c r="K18" s="158"/>
    </row>
    <row r="19" spans="1:11" ht="12">
      <c r="A19" s="51">
        <v>60004</v>
      </c>
      <c r="B19" s="36" t="s">
        <v>50</v>
      </c>
      <c r="C19" s="31">
        <f>SUM(C21:C23)</f>
        <v>850000</v>
      </c>
      <c r="D19" s="52" t="e">
        <f>(C19/#REF!)*100</f>
        <v>#REF!</v>
      </c>
      <c r="E19" s="152">
        <f>SUM(E21:E23)</f>
        <v>844000</v>
      </c>
      <c r="F19" s="152">
        <f>SUM(F21:F23)</f>
        <v>566637.76</v>
      </c>
      <c r="G19" s="152">
        <f>(F19/E19)*100</f>
        <v>67.13717535545024</v>
      </c>
      <c r="H19" s="152">
        <f>SUM(H21:H23)</f>
        <v>762306</v>
      </c>
      <c r="I19" s="152">
        <f>SUM(I21:I23)</f>
        <v>855000</v>
      </c>
      <c r="J19" s="152">
        <f>SUM(J21:J23)</f>
        <v>855000</v>
      </c>
      <c r="K19" s="152">
        <f>(J19/H19)*100</f>
        <v>112.15968390646276</v>
      </c>
    </row>
    <row r="20" spans="1:11" ht="12">
      <c r="A20" s="17"/>
      <c r="B20" s="43"/>
      <c r="C20" s="53"/>
      <c r="D20" s="50"/>
      <c r="E20" s="159"/>
      <c r="F20" s="159"/>
      <c r="G20" s="159"/>
      <c r="H20" s="159"/>
      <c r="I20" s="159"/>
      <c r="J20" s="159"/>
      <c r="K20" s="159"/>
    </row>
    <row r="21" spans="1:11" ht="12">
      <c r="A21" s="172"/>
      <c r="B21" s="180" t="s">
        <v>53</v>
      </c>
      <c r="C21" s="174">
        <v>830000</v>
      </c>
      <c r="D21" s="35" t="e">
        <f>(C21/#REF!)*100</f>
        <v>#REF!</v>
      </c>
      <c r="E21" s="175">
        <v>830000</v>
      </c>
      <c r="F21" s="175">
        <v>566637.76</v>
      </c>
      <c r="G21" s="175">
        <f>(F21/E21)*100</f>
        <v>68.26960963855421</v>
      </c>
      <c r="H21" s="175">
        <v>759306</v>
      </c>
      <c r="I21" s="175">
        <v>850000</v>
      </c>
      <c r="J21" s="175">
        <v>850000</v>
      </c>
      <c r="K21" s="175">
        <f>(J21/H21)*100</f>
        <v>111.94432811014268</v>
      </c>
    </row>
    <row r="22" spans="1:11" ht="12">
      <c r="A22" s="172"/>
      <c r="B22" s="181"/>
      <c r="C22" s="182"/>
      <c r="D22" s="50"/>
      <c r="E22" s="183"/>
      <c r="F22" s="183"/>
      <c r="G22" s="183"/>
      <c r="H22" s="183"/>
      <c r="I22" s="183"/>
      <c r="J22" s="183"/>
      <c r="K22" s="183"/>
    </row>
    <row r="23" spans="1:11" ht="24">
      <c r="A23" s="172"/>
      <c r="B23" s="180" t="s">
        <v>298</v>
      </c>
      <c r="C23" s="174">
        <v>20000</v>
      </c>
      <c r="D23" s="35" t="e">
        <f>(C23/#REF!)*100</f>
        <v>#REF!</v>
      </c>
      <c r="E23" s="175">
        <v>14000</v>
      </c>
      <c r="F23" s="175">
        <v>0</v>
      </c>
      <c r="G23" s="175">
        <f>(F23/E23)*100</f>
        <v>0</v>
      </c>
      <c r="H23" s="175">
        <v>3000</v>
      </c>
      <c r="I23" s="175">
        <v>5000</v>
      </c>
      <c r="J23" s="175">
        <v>5000</v>
      </c>
      <c r="K23" s="175">
        <f>(J23/H23)*100</f>
        <v>166.66666666666669</v>
      </c>
    </row>
    <row r="24" spans="1:11" ht="12">
      <c r="A24" s="17"/>
      <c r="B24" s="57"/>
      <c r="C24" s="49"/>
      <c r="D24" s="50"/>
      <c r="E24" s="158"/>
      <c r="F24" s="158"/>
      <c r="G24" s="158"/>
      <c r="H24" s="158"/>
      <c r="I24" s="158"/>
      <c r="J24" s="158"/>
      <c r="K24" s="158"/>
    </row>
    <row r="25" spans="1:11" ht="12">
      <c r="A25" s="51">
        <v>60016</v>
      </c>
      <c r="B25" s="36" t="s">
        <v>51</v>
      </c>
      <c r="C25" s="58">
        <f>SUM(C27:C62)</f>
        <v>6614000</v>
      </c>
      <c r="D25" s="52" t="e">
        <f>(C25/#REF!)*100</f>
        <v>#REF!</v>
      </c>
      <c r="E25" s="160">
        <f>SUM(E27:E33,E35)</f>
        <v>7920490</v>
      </c>
      <c r="F25" s="160">
        <f>SUM(F27:F33,F35)</f>
        <v>5082266.529999999</v>
      </c>
      <c r="G25" s="152">
        <f>(F25/E25)*100</f>
        <v>64.16606207444235</v>
      </c>
      <c r="H25" s="160">
        <f>SUM(H27:H33,H35)</f>
        <v>7106287.600000001</v>
      </c>
      <c r="I25" s="160">
        <f>SUM(I27:I33,I35)</f>
        <v>9528440</v>
      </c>
      <c r="J25" s="160">
        <f>SUM(J27:J33,J35)</f>
        <v>6678440</v>
      </c>
      <c r="K25" s="152">
        <f>(J25/H25)*100</f>
        <v>93.97930925283687</v>
      </c>
    </row>
    <row r="26" spans="1:11" ht="12">
      <c r="A26" s="17"/>
      <c r="B26" s="59"/>
      <c r="C26" s="49"/>
      <c r="D26" s="50"/>
      <c r="E26" s="158"/>
      <c r="F26" s="158"/>
      <c r="G26" s="158"/>
      <c r="H26" s="158"/>
      <c r="I26" s="158"/>
      <c r="J26" s="158"/>
      <c r="K26" s="158"/>
    </row>
    <row r="27" spans="1:11" ht="36">
      <c r="A27" s="17"/>
      <c r="B27" s="184" t="s">
        <v>282</v>
      </c>
      <c r="C27" s="174">
        <v>1200000</v>
      </c>
      <c r="D27" s="35" t="e">
        <f>(C27/#REF!)*100</f>
        <v>#REF!</v>
      </c>
      <c r="E27" s="175">
        <v>2484653</v>
      </c>
      <c r="F27" s="175">
        <v>1435326.31</v>
      </c>
      <c r="G27" s="175">
        <f>(F27/E27)*100</f>
        <v>57.767676613193075</v>
      </c>
      <c r="H27" s="175">
        <v>2458653</v>
      </c>
      <c r="I27" s="175">
        <v>1200000</v>
      </c>
      <c r="J27" s="175">
        <v>1200000</v>
      </c>
      <c r="K27" s="175">
        <f>(J27/H27)*100</f>
        <v>48.80721272989722</v>
      </c>
    </row>
    <row r="28" spans="1:11" ht="12">
      <c r="A28" s="17"/>
      <c r="B28" s="185"/>
      <c r="C28" s="182"/>
      <c r="D28" s="50"/>
      <c r="E28" s="183"/>
      <c r="F28" s="183"/>
      <c r="G28" s="183"/>
      <c r="H28" s="183"/>
      <c r="I28" s="183"/>
      <c r="J28" s="183"/>
      <c r="K28" s="186"/>
    </row>
    <row r="29" spans="1:11" ht="12">
      <c r="A29" s="17"/>
      <c r="B29" s="184" t="s">
        <v>230</v>
      </c>
      <c r="C29" s="174">
        <v>20000</v>
      </c>
      <c r="D29" s="35">
        <v>0</v>
      </c>
      <c r="E29" s="175">
        <v>20000</v>
      </c>
      <c r="F29" s="175">
        <v>20000</v>
      </c>
      <c r="G29" s="175">
        <f>(F29/E29)*100</f>
        <v>100</v>
      </c>
      <c r="H29" s="175">
        <v>20000</v>
      </c>
      <c r="I29" s="175">
        <v>20000</v>
      </c>
      <c r="J29" s="175">
        <v>20000</v>
      </c>
      <c r="K29" s="175">
        <f>(J29/H29)*100</f>
        <v>100</v>
      </c>
    </row>
    <row r="30" spans="1:11" ht="12">
      <c r="A30" s="17"/>
      <c r="B30" s="187"/>
      <c r="C30" s="182"/>
      <c r="D30" s="50"/>
      <c r="E30" s="183"/>
      <c r="F30" s="183"/>
      <c r="G30" s="183"/>
      <c r="H30" s="183"/>
      <c r="I30" s="183"/>
      <c r="J30" s="183"/>
      <c r="K30" s="183"/>
    </row>
    <row r="31" spans="1:11" ht="24">
      <c r="A31" s="17"/>
      <c r="B31" s="184" t="s">
        <v>290</v>
      </c>
      <c r="C31" s="174">
        <v>0</v>
      </c>
      <c r="D31" s="35"/>
      <c r="E31" s="175">
        <v>219600</v>
      </c>
      <c r="F31" s="175">
        <v>219600</v>
      </c>
      <c r="G31" s="175">
        <f>(F31/E31)*100</f>
        <v>100</v>
      </c>
      <c r="H31" s="175">
        <v>219600</v>
      </c>
      <c r="I31" s="175">
        <v>0</v>
      </c>
      <c r="J31" s="175">
        <v>0</v>
      </c>
      <c r="K31" s="175">
        <f>(J31/H31)*100</f>
        <v>0</v>
      </c>
    </row>
    <row r="32" spans="1:11" ht="12">
      <c r="A32" s="17"/>
      <c r="B32" s="187"/>
      <c r="C32" s="182"/>
      <c r="D32" s="50"/>
      <c r="E32" s="183"/>
      <c r="F32" s="183"/>
      <c r="G32" s="183"/>
      <c r="H32" s="183"/>
      <c r="I32" s="183"/>
      <c r="J32" s="183"/>
      <c r="K32" s="183"/>
    </row>
    <row r="33" spans="1:11" ht="24">
      <c r="A33" s="17"/>
      <c r="B33" s="188" t="s">
        <v>135</v>
      </c>
      <c r="C33" s="174">
        <v>400000</v>
      </c>
      <c r="D33" s="35" t="e">
        <f>(C33/#REF!)*100</f>
        <v>#REF!</v>
      </c>
      <c r="E33" s="175">
        <v>386500</v>
      </c>
      <c r="F33" s="175">
        <v>58278.58</v>
      </c>
      <c r="G33" s="175">
        <f>(F33/E33)*100</f>
        <v>15.07854592496766</v>
      </c>
      <c r="H33" s="175">
        <v>233604</v>
      </c>
      <c r="I33" s="175">
        <v>250000</v>
      </c>
      <c r="J33" s="175">
        <v>250000</v>
      </c>
      <c r="K33" s="175">
        <f>(J33/H33)*100</f>
        <v>107.01871543295492</v>
      </c>
    </row>
    <row r="34" spans="1:11" ht="12">
      <c r="A34" s="17"/>
      <c r="B34" s="60"/>
      <c r="C34" s="33"/>
      <c r="D34" s="50"/>
      <c r="E34" s="153"/>
      <c r="F34" s="153"/>
      <c r="G34" s="153"/>
      <c r="H34" s="153"/>
      <c r="I34" s="153"/>
      <c r="J34" s="153"/>
      <c r="K34" s="153"/>
    </row>
    <row r="35" spans="1:11" ht="12">
      <c r="A35" s="17"/>
      <c r="B35" s="60" t="s">
        <v>300</v>
      </c>
      <c r="C35" s="33"/>
      <c r="D35" s="50"/>
      <c r="E35" s="153">
        <f>SUM(E38:E62)</f>
        <v>4809737</v>
      </c>
      <c r="F35" s="153">
        <f>SUM(F38:F62)</f>
        <v>3349061.6399999997</v>
      </c>
      <c r="G35" s="153">
        <f>(F35/E35)*100</f>
        <v>69.63086838220052</v>
      </c>
      <c r="H35" s="153">
        <f>SUM(H38:H62)</f>
        <v>4174430.6000000006</v>
      </c>
      <c r="I35" s="153">
        <f>SUM(I38:I62)</f>
        <v>8058440</v>
      </c>
      <c r="J35" s="153">
        <f>SUM(J38:J62)</f>
        <v>5208440</v>
      </c>
      <c r="K35" s="153">
        <f>(J35/H35)*100</f>
        <v>124.77007043787</v>
      </c>
    </row>
    <row r="36" spans="1:11" ht="12">
      <c r="A36" s="17"/>
      <c r="B36" s="60" t="s">
        <v>4</v>
      </c>
      <c r="C36" s="33"/>
      <c r="D36" s="50"/>
      <c r="E36" s="153"/>
      <c r="F36" s="153"/>
      <c r="G36" s="153"/>
      <c r="H36" s="153"/>
      <c r="I36" s="153"/>
      <c r="J36" s="153"/>
      <c r="K36" s="153"/>
    </row>
    <row r="37" spans="1:11" ht="12">
      <c r="A37" s="17"/>
      <c r="B37" s="60"/>
      <c r="C37" s="49"/>
      <c r="D37" s="50"/>
      <c r="E37" s="158"/>
      <c r="F37" s="158"/>
      <c r="G37" s="158"/>
      <c r="H37" s="158"/>
      <c r="I37" s="158"/>
      <c r="J37" s="158"/>
      <c r="K37" s="158"/>
    </row>
    <row r="38" spans="1:11" ht="25.5" customHeight="1">
      <c r="A38" s="17"/>
      <c r="B38" s="184" t="s">
        <v>291</v>
      </c>
      <c r="C38" s="174">
        <v>360000</v>
      </c>
      <c r="D38" s="35" t="e">
        <f>(C38/#REF!)*100</f>
        <v>#REF!</v>
      </c>
      <c r="E38" s="175">
        <v>360000</v>
      </c>
      <c r="F38" s="175">
        <v>357482.84</v>
      </c>
      <c r="G38" s="175">
        <f>(F38/E38)*100</f>
        <v>99.30078888888889</v>
      </c>
      <c r="H38" s="175">
        <v>357483</v>
      </c>
      <c r="I38" s="175">
        <v>0</v>
      </c>
      <c r="J38" s="175">
        <v>0</v>
      </c>
      <c r="K38" s="175">
        <f>(J38/H38)*100</f>
        <v>0</v>
      </c>
    </row>
    <row r="39" spans="1:11" ht="12">
      <c r="A39" s="17"/>
      <c r="B39" s="187"/>
      <c r="C39" s="189"/>
      <c r="D39" s="50"/>
      <c r="E39" s="186"/>
      <c r="F39" s="186"/>
      <c r="G39" s="186"/>
      <c r="H39" s="186"/>
      <c r="I39" s="186"/>
      <c r="J39" s="186"/>
      <c r="K39" s="186"/>
    </row>
    <row r="40" spans="1:11" ht="36">
      <c r="A40" s="17"/>
      <c r="B40" s="184" t="s">
        <v>400</v>
      </c>
      <c r="C40" s="182">
        <f>701000-501000</f>
        <v>200000</v>
      </c>
      <c r="D40" s="35" t="e">
        <f>(C40/#REF!)*100</f>
        <v>#REF!</v>
      </c>
      <c r="E40" s="183">
        <f>701000-501000</f>
        <v>200000</v>
      </c>
      <c r="F40" s="183">
        <v>199959.39</v>
      </c>
      <c r="G40" s="175">
        <f>(F40/E40)*100</f>
        <v>99.979695</v>
      </c>
      <c r="H40" s="183">
        <v>199959.39</v>
      </c>
      <c r="I40" s="183">
        <v>1900000</v>
      </c>
      <c r="J40" s="183">
        <v>1000000</v>
      </c>
      <c r="K40" s="175">
        <f>(J40/H40)*100</f>
        <v>500.10154561883786</v>
      </c>
    </row>
    <row r="41" spans="1:11" ht="12">
      <c r="A41" s="17"/>
      <c r="B41" s="190"/>
      <c r="C41" s="191"/>
      <c r="D41" s="50"/>
      <c r="E41" s="192"/>
      <c r="F41" s="192"/>
      <c r="G41" s="192"/>
      <c r="H41" s="192"/>
      <c r="I41" s="192"/>
      <c r="J41" s="192"/>
      <c r="K41" s="192"/>
    </row>
    <row r="42" spans="1:11" ht="24">
      <c r="A42" s="17"/>
      <c r="B42" s="184" t="s">
        <v>373</v>
      </c>
      <c r="C42" s="174">
        <v>1029000</v>
      </c>
      <c r="D42" s="35" t="e">
        <f>(C42/#REF!)*100</f>
        <v>#REF!</v>
      </c>
      <c r="E42" s="175">
        <v>779000</v>
      </c>
      <c r="F42" s="175">
        <v>368906</v>
      </c>
      <c r="G42" s="175">
        <f>(F42/E42)*100</f>
        <v>47.356354300385114</v>
      </c>
      <c r="H42" s="175">
        <v>765588</v>
      </c>
      <c r="I42" s="175">
        <v>3000000</v>
      </c>
      <c r="J42" s="175">
        <v>1800000</v>
      </c>
      <c r="K42" s="175">
        <f>(J42/H42)*100</f>
        <v>235.1134030313955</v>
      </c>
    </row>
    <row r="43" spans="1:11" ht="12">
      <c r="A43" s="17"/>
      <c r="B43" s="190"/>
      <c r="C43" s="191"/>
      <c r="D43" s="50"/>
      <c r="E43" s="192"/>
      <c r="F43" s="192"/>
      <c r="G43" s="192"/>
      <c r="H43" s="192"/>
      <c r="I43" s="192"/>
      <c r="J43" s="192"/>
      <c r="K43" s="192"/>
    </row>
    <row r="44" spans="1:11" ht="37.5" customHeight="1">
      <c r="A44" s="17"/>
      <c r="B44" s="184" t="s">
        <v>292</v>
      </c>
      <c r="C44" s="174">
        <f>274000-100000</f>
        <v>174000</v>
      </c>
      <c r="D44" s="35" t="e">
        <f>(C44/#REF!)*100</f>
        <v>#REF!</v>
      </c>
      <c r="E44" s="175">
        <f>274000-100000</f>
        <v>174000</v>
      </c>
      <c r="F44" s="175">
        <v>172336.59</v>
      </c>
      <c r="G44" s="175">
        <f>(F44/E44)*100</f>
        <v>99.04401724137931</v>
      </c>
      <c r="H44" s="175">
        <v>172336.59</v>
      </c>
      <c r="I44" s="175">
        <v>0</v>
      </c>
      <c r="J44" s="175">
        <v>0</v>
      </c>
      <c r="K44" s="175">
        <f>(J44/H44)*100</f>
        <v>0</v>
      </c>
    </row>
    <row r="45" spans="1:11" ht="12.75" customHeight="1">
      <c r="A45" s="17"/>
      <c r="B45" s="187"/>
      <c r="C45" s="182"/>
      <c r="D45" s="50"/>
      <c r="E45" s="183"/>
      <c r="F45" s="183"/>
      <c r="G45" s="183"/>
      <c r="H45" s="183"/>
      <c r="I45" s="183"/>
      <c r="J45" s="183"/>
      <c r="K45" s="183"/>
    </row>
    <row r="46" spans="1:11" ht="38.25" customHeight="1">
      <c r="A46" s="17"/>
      <c r="B46" s="184" t="s">
        <v>401</v>
      </c>
      <c r="C46" s="174">
        <v>100000</v>
      </c>
      <c r="D46" s="35"/>
      <c r="E46" s="175">
        <v>66490</v>
      </c>
      <c r="F46" s="175">
        <v>3050</v>
      </c>
      <c r="G46" s="175">
        <f>(F46/E46)*100</f>
        <v>4.587155963302752</v>
      </c>
      <c r="H46" s="175">
        <v>3050</v>
      </c>
      <c r="I46" s="175">
        <v>63440</v>
      </c>
      <c r="J46" s="175">
        <v>63440</v>
      </c>
      <c r="K46" s="175">
        <f>(J46/H46)*100</f>
        <v>2080</v>
      </c>
    </row>
    <row r="47" spans="1:11" ht="12.75" customHeight="1">
      <c r="A47" s="17"/>
      <c r="B47" s="187"/>
      <c r="C47" s="189"/>
      <c r="D47" s="50"/>
      <c r="E47" s="186"/>
      <c r="F47" s="186"/>
      <c r="G47" s="186"/>
      <c r="H47" s="186"/>
      <c r="I47" s="186"/>
      <c r="J47" s="186"/>
      <c r="K47" s="186"/>
    </row>
    <row r="48" spans="1:11" ht="36">
      <c r="A48" s="17"/>
      <c r="B48" s="184" t="s">
        <v>293</v>
      </c>
      <c r="C48" s="174">
        <v>850000</v>
      </c>
      <c r="D48" s="35" t="e">
        <f>(C48/#REF!)*100</f>
        <v>#REF!</v>
      </c>
      <c r="E48" s="175">
        <v>1300000</v>
      </c>
      <c r="F48" s="175">
        <v>490634.57</v>
      </c>
      <c r="G48" s="175">
        <f>(F48/E48)*100</f>
        <v>37.74112076923077</v>
      </c>
      <c r="H48" s="175">
        <v>888909</v>
      </c>
      <c r="I48" s="175">
        <v>0</v>
      </c>
      <c r="J48" s="175">
        <v>0</v>
      </c>
      <c r="K48" s="175">
        <f>(J48/H48)*100</f>
        <v>0</v>
      </c>
    </row>
    <row r="49" spans="1:11" ht="12">
      <c r="A49" s="17"/>
      <c r="B49" s="187"/>
      <c r="C49" s="182"/>
      <c r="D49" s="50"/>
      <c r="E49" s="183"/>
      <c r="F49" s="183"/>
      <c r="G49" s="183"/>
      <c r="H49" s="183"/>
      <c r="I49" s="183"/>
      <c r="J49" s="183"/>
      <c r="K49" s="183"/>
    </row>
    <row r="50" spans="1:11" ht="60">
      <c r="A50" s="17"/>
      <c r="B50" s="184" t="s">
        <v>294</v>
      </c>
      <c r="C50" s="174">
        <v>600000</v>
      </c>
      <c r="D50" s="35">
        <v>0</v>
      </c>
      <c r="E50" s="175">
        <v>210000</v>
      </c>
      <c r="F50" s="175">
        <v>202641.76</v>
      </c>
      <c r="G50" s="175">
        <f>(F50/E50)*100</f>
        <v>96.4960761904762</v>
      </c>
      <c r="H50" s="175">
        <v>202641.76</v>
      </c>
      <c r="I50" s="175">
        <v>0</v>
      </c>
      <c r="J50" s="175">
        <v>0</v>
      </c>
      <c r="K50" s="175">
        <f>(J50/H50)*100</f>
        <v>0</v>
      </c>
    </row>
    <row r="51" spans="1:11" ht="12">
      <c r="A51" s="17"/>
      <c r="B51" s="187"/>
      <c r="C51" s="189"/>
      <c r="D51" s="50"/>
      <c r="E51" s="186"/>
      <c r="F51" s="186"/>
      <c r="G51" s="186"/>
      <c r="H51" s="186"/>
      <c r="I51" s="186"/>
      <c r="J51" s="186"/>
      <c r="K51" s="186"/>
    </row>
    <row r="52" spans="1:11" ht="60">
      <c r="A52" s="17"/>
      <c r="B52" s="184" t="s">
        <v>295</v>
      </c>
      <c r="C52" s="174">
        <v>531000</v>
      </c>
      <c r="D52" s="35">
        <v>0</v>
      </c>
      <c r="E52" s="175">
        <v>531000</v>
      </c>
      <c r="F52" s="175">
        <v>529114.1</v>
      </c>
      <c r="G52" s="175">
        <f>(F52/E52)*100</f>
        <v>99.64483992467042</v>
      </c>
      <c r="H52" s="175">
        <v>529114.1</v>
      </c>
      <c r="I52" s="175">
        <v>0</v>
      </c>
      <c r="J52" s="175">
        <v>0</v>
      </c>
      <c r="K52" s="175">
        <f>(J52/H52)*100</f>
        <v>0</v>
      </c>
    </row>
    <row r="53" spans="1:11" ht="12">
      <c r="A53" s="17"/>
      <c r="B53" s="187"/>
      <c r="C53" s="182"/>
      <c r="D53" s="50"/>
      <c r="E53" s="183"/>
      <c r="F53" s="183"/>
      <c r="G53" s="183"/>
      <c r="H53" s="183"/>
      <c r="I53" s="183"/>
      <c r="J53" s="183"/>
      <c r="K53" s="183"/>
    </row>
    <row r="54" spans="1:11" ht="60">
      <c r="A54" s="17"/>
      <c r="B54" s="184" t="s">
        <v>374</v>
      </c>
      <c r="C54" s="174">
        <v>450000</v>
      </c>
      <c r="D54" s="35">
        <v>0</v>
      </c>
      <c r="E54" s="175">
        <v>450000</v>
      </c>
      <c r="F54" s="175">
        <v>450000</v>
      </c>
      <c r="G54" s="175">
        <f>(F54/E54)*100</f>
        <v>100</v>
      </c>
      <c r="H54" s="175">
        <v>450000</v>
      </c>
      <c r="I54" s="175">
        <f>1075000+170000</f>
        <v>1245000</v>
      </c>
      <c r="J54" s="175">
        <f>1075000+170000</f>
        <v>1245000</v>
      </c>
      <c r="K54" s="175">
        <f>(J54/H54)*100</f>
        <v>276.6666666666667</v>
      </c>
    </row>
    <row r="55" spans="1:11" ht="12">
      <c r="A55" s="17"/>
      <c r="B55" s="187"/>
      <c r="C55" s="182"/>
      <c r="D55" s="50"/>
      <c r="E55" s="183"/>
      <c r="F55" s="183"/>
      <c r="G55" s="183"/>
      <c r="H55" s="183"/>
      <c r="I55" s="183"/>
      <c r="J55" s="183"/>
      <c r="K55" s="183"/>
    </row>
    <row r="56" spans="1:11" ht="24">
      <c r="A56" s="17"/>
      <c r="B56" s="184" t="s">
        <v>296</v>
      </c>
      <c r="C56" s="174">
        <f>100000+250000</f>
        <v>350000</v>
      </c>
      <c r="D56" s="35" t="e">
        <f>(C56/#REF!)*100</f>
        <v>#REF!</v>
      </c>
      <c r="E56" s="175">
        <f>100000+250000</f>
        <v>350000</v>
      </c>
      <c r="F56" s="175">
        <v>250689.63</v>
      </c>
      <c r="G56" s="175">
        <f>(F56/E56)*100</f>
        <v>71.62560857142857</v>
      </c>
      <c r="H56" s="175">
        <v>281102</v>
      </c>
      <c r="I56" s="175">
        <v>0</v>
      </c>
      <c r="J56" s="175">
        <v>0</v>
      </c>
      <c r="K56" s="175">
        <f>(J56/H56)*100</f>
        <v>0</v>
      </c>
    </row>
    <row r="57" spans="1:11" ht="12">
      <c r="A57" s="17"/>
      <c r="B57" s="187"/>
      <c r="C57" s="182"/>
      <c r="D57" s="50"/>
      <c r="E57" s="183"/>
      <c r="F57" s="183"/>
      <c r="G57" s="183"/>
      <c r="H57" s="183"/>
      <c r="I57" s="183"/>
      <c r="J57" s="183"/>
      <c r="K57" s="183"/>
    </row>
    <row r="58" spans="1:11" ht="24">
      <c r="A58" s="17"/>
      <c r="B58" s="184" t="s">
        <v>402</v>
      </c>
      <c r="C58" s="174">
        <f>150000+200000</f>
        <v>350000</v>
      </c>
      <c r="D58" s="35" t="e">
        <f>(C58/#REF!)*100</f>
        <v>#REF!</v>
      </c>
      <c r="E58" s="175">
        <v>324247</v>
      </c>
      <c r="F58" s="175">
        <v>324246.76</v>
      </c>
      <c r="G58" s="175">
        <f>(F58/E58)*100</f>
        <v>99.99992598235296</v>
      </c>
      <c r="H58" s="175">
        <v>324246.76</v>
      </c>
      <c r="I58" s="175">
        <v>0</v>
      </c>
      <c r="J58" s="175">
        <v>0</v>
      </c>
      <c r="K58" s="175">
        <f>(J58/H58)*100</f>
        <v>0</v>
      </c>
    </row>
    <row r="59" spans="1:11" ht="12">
      <c r="A59" s="17"/>
      <c r="B59" s="187"/>
      <c r="C59" s="182"/>
      <c r="D59" s="50"/>
      <c r="E59" s="183"/>
      <c r="F59" s="183"/>
      <c r="G59" s="183"/>
      <c r="H59" s="183"/>
      <c r="I59" s="183"/>
      <c r="J59" s="183"/>
      <c r="K59" s="183"/>
    </row>
    <row r="60" spans="1:11" ht="12">
      <c r="A60" s="17"/>
      <c r="B60" s="184" t="s">
        <v>391</v>
      </c>
      <c r="C60" s="174">
        <v>0</v>
      </c>
      <c r="D60" s="35"/>
      <c r="E60" s="175">
        <v>65000</v>
      </c>
      <c r="F60" s="175">
        <v>0</v>
      </c>
      <c r="G60" s="175">
        <f>(F60/E60)*100</f>
        <v>0</v>
      </c>
      <c r="H60" s="175">
        <v>0</v>
      </c>
      <c r="I60" s="175">
        <v>600000</v>
      </c>
      <c r="J60" s="175">
        <v>600000</v>
      </c>
      <c r="K60" s="175">
        <v>0</v>
      </c>
    </row>
    <row r="61" spans="1:11" ht="12">
      <c r="A61" s="17"/>
      <c r="B61" s="187"/>
      <c r="C61" s="189"/>
      <c r="D61" s="50"/>
      <c r="E61" s="183"/>
      <c r="F61" s="183"/>
      <c r="G61" s="183"/>
      <c r="H61" s="183"/>
      <c r="I61" s="183"/>
      <c r="J61" s="183"/>
      <c r="K61" s="183"/>
    </row>
    <row r="62" spans="1:11" ht="15" customHeight="1">
      <c r="A62" s="36"/>
      <c r="B62" s="184" t="s">
        <v>297</v>
      </c>
      <c r="C62" s="193"/>
      <c r="D62" s="35"/>
      <c r="E62" s="175">
        <v>0</v>
      </c>
      <c r="F62" s="175">
        <v>0</v>
      </c>
      <c r="G62" s="175">
        <v>0</v>
      </c>
      <c r="H62" s="175">
        <v>0</v>
      </c>
      <c r="I62" s="175">
        <v>1250000</v>
      </c>
      <c r="J62" s="175">
        <v>500000</v>
      </c>
      <c r="K62" s="175">
        <v>0</v>
      </c>
    </row>
    <row r="63" spans="1:11" ht="15" customHeight="1" thickBot="1">
      <c r="A63" s="120"/>
      <c r="B63" s="242"/>
      <c r="C63" s="243"/>
      <c r="D63" s="61"/>
      <c r="E63" s="244"/>
      <c r="F63" s="244"/>
      <c r="G63" s="244"/>
      <c r="H63" s="244"/>
      <c r="I63" s="244"/>
      <c r="J63" s="244"/>
      <c r="K63" s="244"/>
    </row>
    <row r="64" spans="1:11" ht="12">
      <c r="A64" s="2"/>
      <c r="B64" s="3"/>
      <c r="C64" s="4"/>
      <c r="D64" s="5"/>
      <c r="E64" s="4"/>
      <c r="F64" s="4"/>
      <c r="G64" s="4"/>
      <c r="H64" s="4"/>
      <c r="I64" s="4"/>
      <c r="J64" s="4"/>
      <c r="K64" s="4"/>
    </row>
    <row r="65" spans="1:11" ht="12">
      <c r="A65" s="6" t="s">
        <v>43</v>
      </c>
      <c r="B65" s="7" t="s">
        <v>0</v>
      </c>
      <c r="C65" s="8" t="s">
        <v>249</v>
      </c>
      <c r="D65" s="8" t="s">
        <v>42</v>
      </c>
      <c r="E65" s="8" t="s">
        <v>39</v>
      </c>
      <c r="F65" s="8" t="s">
        <v>12</v>
      </c>
      <c r="G65" s="8" t="s">
        <v>42</v>
      </c>
      <c r="H65" s="8" t="s">
        <v>285</v>
      </c>
      <c r="I65" s="8" t="s">
        <v>288</v>
      </c>
      <c r="J65" s="8" t="s">
        <v>289</v>
      </c>
      <c r="K65" s="8" t="s">
        <v>42</v>
      </c>
    </row>
    <row r="66" spans="1:11" ht="12">
      <c r="A66" s="6" t="s">
        <v>45</v>
      </c>
      <c r="B66" s="9"/>
      <c r="C66" s="8" t="s">
        <v>248</v>
      </c>
      <c r="D66" s="10" t="s">
        <v>13</v>
      </c>
      <c r="E66" s="8" t="s">
        <v>284</v>
      </c>
      <c r="F66" s="8" t="s">
        <v>284</v>
      </c>
      <c r="G66" s="8" t="s">
        <v>13</v>
      </c>
      <c r="H66" s="8" t="s">
        <v>286</v>
      </c>
      <c r="I66" s="8" t="s">
        <v>469</v>
      </c>
      <c r="J66" s="8" t="s">
        <v>287</v>
      </c>
      <c r="K66" s="8" t="s">
        <v>13</v>
      </c>
    </row>
    <row r="67" spans="1:11" ht="12.75" thickBot="1">
      <c r="A67" s="11"/>
      <c r="B67" s="12"/>
      <c r="C67" s="13"/>
      <c r="D67" s="13"/>
      <c r="E67" s="13" t="s">
        <v>467</v>
      </c>
      <c r="F67" s="13" t="s">
        <v>467</v>
      </c>
      <c r="G67" s="13"/>
      <c r="H67" s="13" t="s">
        <v>468</v>
      </c>
      <c r="I67" s="13" t="s">
        <v>467</v>
      </c>
      <c r="J67" s="13" t="s">
        <v>467</v>
      </c>
      <c r="K67" s="13"/>
    </row>
    <row r="68" spans="1:11" ht="12">
      <c r="A68" s="43"/>
      <c r="B68" s="43"/>
      <c r="C68" s="53"/>
      <c r="D68" s="50"/>
      <c r="E68" s="159"/>
      <c r="F68" s="159"/>
      <c r="G68" s="159"/>
      <c r="H68" s="159"/>
      <c r="I68" s="159"/>
      <c r="J68" s="159"/>
      <c r="K68" s="159"/>
    </row>
    <row r="69" spans="1:11" ht="12.75" thickBot="1">
      <c r="A69" s="46">
        <v>630</v>
      </c>
      <c r="B69" s="47" t="s">
        <v>233</v>
      </c>
      <c r="C69" s="62">
        <f>SUM(C73)</f>
        <v>120000</v>
      </c>
      <c r="D69" s="24">
        <v>0</v>
      </c>
      <c r="E69" s="161">
        <f>SUM(E73)</f>
        <v>191700</v>
      </c>
      <c r="F69" s="161">
        <f>SUM(F73)</f>
        <v>0</v>
      </c>
      <c r="G69" s="103">
        <v>0</v>
      </c>
      <c r="H69" s="161">
        <f>SUM(H73)</f>
        <v>0</v>
      </c>
      <c r="I69" s="161">
        <f>SUM(I73)</f>
        <v>191700</v>
      </c>
      <c r="J69" s="161">
        <f>SUM(J73)</f>
        <v>191700</v>
      </c>
      <c r="K69" s="24">
        <v>0</v>
      </c>
    </row>
    <row r="70" spans="1:11" ht="12.75" thickTop="1">
      <c r="A70" s="25"/>
      <c r="B70" s="25"/>
      <c r="C70" s="49"/>
      <c r="D70" s="50">
        <v>0</v>
      </c>
      <c r="E70" s="158"/>
      <c r="F70" s="158"/>
      <c r="G70" s="158"/>
      <c r="H70" s="158"/>
      <c r="I70" s="158"/>
      <c r="J70" s="158"/>
      <c r="K70" s="158"/>
    </row>
    <row r="71" spans="1:11" ht="12">
      <c r="A71" s="51">
        <v>63001</v>
      </c>
      <c r="B71" s="63" t="s">
        <v>234</v>
      </c>
      <c r="C71" s="31">
        <f>SUM(C73)</f>
        <v>120000</v>
      </c>
      <c r="D71" s="32">
        <v>0</v>
      </c>
      <c r="E71" s="152">
        <f>SUM(E73)</f>
        <v>191700</v>
      </c>
      <c r="F71" s="152">
        <f>SUM(F73)</f>
        <v>0</v>
      </c>
      <c r="G71" s="152">
        <v>0</v>
      </c>
      <c r="H71" s="152">
        <f>SUM(H73)</f>
        <v>0</v>
      </c>
      <c r="I71" s="152">
        <f>SUM(I73)</f>
        <v>191700</v>
      </c>
      <c r="J71" s="152">
        <f>SUM(J73)</f>
        <v>191700</v>
      </c>
      <c r="K71" s="152">
        <v>0</v>
      </c>
    </row>
    <row r="72" spans="1:11" ht="12.75" customHeight="1">
      <c r="A72" s="43"/>
      <c r="B72" s="56"/>
      <c r="C72" s="53"/>
      <c r="D72" s="64"/>
      <c r="E72" s="159"/>
      <c r="F72" s="159"/>
      <c r="G72" s="159"/>
      <c r="H72" s="159"/>
      <c r="I72" s="159"/>
      <c r="J72" s="159"/>
      <c r="K72" s="159"/>
    </row>
    <row r="73" spans="1:11" ht="12">
      <c r="A73" s="172"/>
      <c r="B73" s="194" t="s">
        <v>232</v>
      </c>
      <c r="C73" s="174">
        <v>120000</v>
      </c>
      <c r="D73" s="35">
        <v>0</v>
      </c>
      <c r="E73" s="175">
        <f>SUM(E75:E77)</f>
        <v>191700</v>
      </c>
      <c r="F73" s="175">
        <v>0</v>
      </c>
      <c r="G73" s="175">
        <v>0</v>
      </c>
      <c r="H73" s="175">
        <v>0</v>
      </c>
      <c r="I73" s="175">
        <f>SUM(I75:I77)</f>
        <v>191700</v>
      </c>
      <c r="J73" s="175">
        <f>SUM(J75:J77)</f>
        <v>191700</v>
      </c>
      <c r="K73" s="175">
        <v>0</v>
      </c>
    </row>
    <row r="74" spans="1:11" ht="12">
      <c r="A74" s="172"/>
      <c r="B74" s="223" t="s">
        <v>4</v>
      </c>
      <c r="C74" s="182"/>
      <c r="D74" s="50"/>
      <c r="E74" s="183"/>
      <c r="F74" s="183"/>
      <c r="G74" s="183"/>
      <c r="H74" s="183"/>
      <c r="I74" s="183"/>
      <c r="J74" s="183"/>
      <c r="K74" s="183"/>
    </row>
    <row r="75" spans="1:11" ht="12">
      <c r="A75" s="172"/>
      <c r="B75" s="181" t="s">
        <v>416</v>
      </c>
      <c r="C75" s="182">
        <v>66000</v>
      </c>
      <c r="D75" s="50">
        <v>0</v>
      </c>
      <c r="E75" s="183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0</v>
      </c>
    </row>
    <row r="76" spans="1:11" ht="12">
      <c r="A76" s="172"/>
      <c r="B76" s="181" t="s">
        <v>243</v>
      </c>
      <c r="C76" s="182"/>
      <c r="D76" s="50"/>
      <c r="E76" s="183">
        <v>180200</v>
      </c>
      <c r="F76" s="183">
        <v>0</v>
      </c>
      <c r="G76" s="183">
        <v>0</v>
      </c>
      <c r="H76" s="183">
        <v>0</v>
      </c>
      <c r="I76" s="183">
        <v>180200</v>
      </c>
      <c r="J76" s="183">
        <v>180200</v>
      </c>
      <c r="K76" s="183">
        <v>0</v>
      </c>
    </row>
    <row r="77" spans="1:11" ht="12">
      <c r="A77" s="172"/>
      <c r="B77" s="88" t="s">
        <v>450</v>
      </c>
      <c r="C77" s="182">
        <v>54000</v>
      </c>
      <c r="D77" s="50">
        <v>0</v>
      </c>
      <c r="E77" s="224">
        <v>11500</v>
      </c>
      <c r="F77" s="224">
        <v>0</v>
      </c>
      <c r="G77" s="224">
        <v>0</v>
      </c>
      <c r="H77" s="224">
        <v>0</v>
      </c>
      <c r="I77" s="224">
        <v>11500</v>
      </c>
      <c r="J77" s="224">
        <v>11500</v>
      </c>
      <c r="K77" s="224">
        <v>0</v>
      </c>
    </row>
    <row r="78" spans="1:11" ht="12">
      <c r="A78" s="225"/>
      <c r="B78" s="88" t="s">
        <v>4</v>
      </c>
      <c r="C78" s="182"/>
      <c r="D78" s="50"/>
      <c r="E78" s="183"/>
      <c r="F78" s="183"/>
      <c r="G78" s="183"/>
      <c r="H78" s="183"/>
      <c r="I78" s="183"/>
      <c r="J78" s="183"/>
      <c r="K78" s="183"/>
    </row>
    <row r="79" spans="1:11" ht="26.25" customHeight="1">
      <c r="A79" s="220"/>
      <c r="B79" s="180" t="s">
        <v>449</v>
      </c>
      <c r="C79" s="174"/>
      <c r="D79" s="35"/>
      <c r="E79" s="175">
        <v>11500</v>
      </c>
      <c r="F79" s="175">
        <v>0</v>
      </c>
      <c r="G79" s="175">
        <v>0</v>
      </c>
      <c r="H79" s="175">
        <v>0</v>
      </c>
      <c r="I79" s="175">
        <v>11500</v>
      </c>
      <c r="J79" s="175">
        <v>11500</v>
      </c>
      <c r="K79" s="175">
        <v>0</v>
      </c>
    </row>
    <row r="80" spans="1:11" ht="12">
      <c r="A80" s="39"/>
      <c r="B80" s="67"/>
      <c r="C80" s="41"/>
      <c r="D80" s="68"/>
      <c r="E80" s="155"/>
      <c r="F80" s="155"/>
      <c r="G80" s="155"/>
      <c r="H80" s="155"/>
      <c r="I80" s="155"/>
      <c r="J80" s="155"/>
      <c r="K80" s="155"/>
    </row>
    <row r="81" spans="1:11" ht="12">
      <c r="A81" s="43"/>
      <c r="B81" s="43"/>
      <c r="C81" s="53"/>
      <c r="D81" s="50"/>
      <c r="E81" s="159"/>
      <c r="F81" s="159"/>
      <c r="G81" s="159"/>
      <c r="H81" s="159"/>
      <c r="I81" s="159"/>
      <c r="J81" s="159"/>
      <c r="K81" s="159"/>
    </row>
    <row r="82" spans="1:11" ht="12.75" thickBot="1">
      <c r="A82" s="46">
        <v>700</v>
      </c>
      <c r="B82" s="47" t="s">
        <v>54</v>
      </c>
      <c r="C82" s="62">
        <f>SUM(C84,C89,C108)</f>
        <v>5209605</v>
      </c>
      <c r="D82" s="24" t="e">
        <f>(C82/#REF!)*100</f>
        <v>#REF!</v>
      </c>
      <c r="E82" s="161">
        <f>SUM(E84,E89,E108)</f>
        <v>7716559</v>
      </c>
      <c r="F82" s="161">
        <f>SUM(F84,F89,F108)</f>
        <v>5244410.92</v>
      </c>
      <c r="G82" s="103">
        <f>(F82/E82)*100</f>
        <v>67.963076806644</v>
      </c>
      <c r="H82" s="161">
        <f>SUM(H84,H89,H108)</f>
        <v>7211006.859999999</v>
      </c>
      <c r="I82" s="161">
        <f>SUM(I84,I89,I108)</f>
        <v>5331000</v>
      </c>
      <c r="J82" s="161">
        <f>SUM(J84,J89,J108)</f>
        <v>5331000</v>
      </c>
      <c r="K82" s="24">
        <f>(J82/H82)*100</f>
        <v>73.92864968096842</v>
      </c>
    </row>
    <row r="83" spans="1:11" ht="12.75" customHeight="1" thickTop="1">
      <c r="A83" s="25"/>
      <c r="B83" s="25"/>
      <c r="C83" s="49"/>
      <c r="D83" s="50"/>
      <c r="E83" s="158"/>
      <c r="F83" s="158"/>
      <c r="G83" s="158"/>
      <c r="H83" s="158"/>
      <c r="I83" s="158"/>
      <c r="J83" s="158"/>
      <c r="K83" s="158"/>
    </row>
    <row r="84" spans="1:11" ht="24">
      <c r="A84" s="51">
        <v>70004</v>
      </c>
      <c r="B84" s="63" t="s">
        <v>55</v>
      </c>
      <c r="C84" s="31">
        <f>SUM(C85:C87)</f>
        <v>220000</v>
      </c>
      <c r="D84" s="32" t="e">
        <f>(C84/#REF!)*100</f>
        <v>#REF!</v>
      </c>
      <c r="E84" s="152">
        <f>SUM(E85:E87)</f>
        <v>220000</v>
      </c>
      <c r="F84" s="152">
        <f>SUM(F85:F87)</f>
        <v>5675.44</v>
      </c>
      <c r="G84" s="152">
        <f>(F84/E84)*100</f>
        <v>2.5797454545454546</v>
      </c>
      <c r="H84" s="152">
        <f>SUM(H85:H87)</f>
        <v>200000</v>
      </c>
      <c r="I84" s="152">
        <f>SUM(I85:I87)</f>
        <v>153000</v>
      </c>
      <c r="J84" s="152">
        <f>SUM(J85:J87)</f>
        <v>153000</v>
      </c>
      <c r="K84" s="152">
        <f>(J84/H84)*100</f>
        <v>76.5</v>
      </c>
    </row>
    <row r="85" spans="1:11" ht="12.75" customHeight="1">
      <c r="A85" s="17"/>
      <c r="B85" s="55"/>
      <c r="C85" s="53"/>
      <c r="D85" s="69"/>
      <c r="E85" s="159"/>
      <c r="F85" s="159"/>
      <c r="G85" s="159"/>
      <c r="H85" s="159"/>
      <c r="I85" s="159"/>
      <c r="J85" s="159"/>
      <c r="K85" s="159"/>
    </row>
    <row r="86" spans="1:11" ht="24">
      <c r="A86" s="172"/>
      <c r="B86" s="180" t="s">
        <v>56</v>
      </c>
      <c r="C86" s="174">
        <v>200000</v>
      </c>
      <c r="D86" s="35" t="e">
        <f>(C86/#REF!)*100</f>
        <v>#REF!</v>
      </c>
      <c r="E86" s="175">
        <v>210000</v>
      </c>
      <c r="F86" s="175">
        <v>5675.44</v>
      </c>
      <c r="G86" s="175">
        <f>(F86/E86)*100</f>
        <v>2.702590476190476</v>
      </c>
      <c r="H86" s="175">
        <v>200000</v>
      </c>
      <c r="I86" s="175">
        <v>150000</v>
      </c>
      <c r="J86" s="175">
        <v>150000</v>
      </c>
      <c r="K86" s="175">
        <f>(J86/H86)*100</f>
        <v>75</v>
      </c>
    </row>
    <row r="87" spans="1:11" ht="12">
      <c r="A87" s="172"/>
      <c r="B87" s="180" t="s">
        <v>57</v>
      </c>
      <c r="C87" s="174">
        <v>20000</v>
      </c>
      <c r="D87" s="38" t="e">
        <f>(C87/#REF!)*100</f>
        <v>#REF!</v>
      </c>
      <c r="E87" s="175">
        <v>10000</v>
      </c>
      <c r="F87" s="175">
        <v>0</v>
      </c>
      <c r="G87" s="175">
        <f>(F87/E87)*100</f>
        <v>0</v>
      </c>
      <c r="H87" s="175">
        <v>0</v>
      </c>
      <c r="I87" s="175">
        <v>3000</v>
      </c>
      <c r="J87" s="175">
        <v>3000</v>
      </c>
      <c r="K87" s="175">
        <v>0</v>
      </c>
    </row>
    <row r="88" spans="1:11" ht="12">
      <c r="A88" s="17"/>
      <c r="B88" s="17"/>
      <c r="C88" s="49"/>
      <c r="D88" s="50"/>
      <c r="E88" s="158"/>
      <c r="F88" s="158"/>
      <c r="G88" s="158"/>
      <c r="H88" s="158"/>
      <c r="I88" s="158"/>
      <c r="J88" s="158"/>
      <c r="K88" s="158"/>
    </row>
    <row r="89" spans="1:11" ht="12">
      <c r="A89" s="51">
        <v>70005</v>
      </c>
      <c r="B89" s="70" t="s">
        <v>58</v>
      </c>
      <c r="C89" s="31">
        <f>SUM(C91:C100)</f>
        <v>3309572</v>
      </c>
      <c r="D89" s="32" t="e">
        <f>(C89/#REF!)*100</f>
        <v>#REF!</v>
      </c>
      <c r="E89" s="152">
        <f>SUM(E91:E94,E96,E100)</f>
        <v>3219572</v>
      </c>
      <c r="F89" s="152">
        <f>SUM(F91:F94,F96,F100)</f>
        <v>2140125.07</v>
      </c>
      <c r="G89" s="152">
        <f>(F89/E89)*100</f>
        <v>66.4723469454946</v>
      </c>
      <c r="H89" s="152">
        <f>SUM(H91:H94,H96,H100)</f>
        <v>2829019.86</v>
      </c>
      <c r="I89" s="152">
        <f>SUM(I91:I94,I96,I100)</f>
        <v>3168000</v>
      </c>
      <c r="J89" s="152">
        <f>SUM(J91:J94,J96,J100)</f>
        <v>3168000</v>
      </c>
      <c r="K89" s="152">
        <f>(J89/H89)*100</f>
        <v>111.98224674180972</v>
      </c>
    </row>
    <row r="90" spans="1:11" ht="12.75" customHeight="1">
      <c r="A90" s="17"/>
      <c r="B90" s="17"/>
      <c r="C90" s="33"/>
      <c r="D90" s="50"/>
      <c r="E90" s="153"/>
      <c r="F90" s="153"/>
      <c r="G90" s="153"/>
      <c r="H90" s="153"/>
      <c r="I90" s="153"/>
      <c r="J90" s="153"/>
      <c r="K90" s="153"/>
    </row>
    <row r="91" spans="1:11" ht="12">
      <c r="A91" s="172"/>
      <c r="B91" s="196" t="s">
        <v>11</v>
      </c>
      <c r="C91" s="174">
        <v>150000</v>
      </c>
      <c r="D91" s="35" t="e">
        <f>(C91/#REF!)*100</f>
        <v>#REF!</v>
      </c>
      <c r="E91" s="175">
        <v>149857</v>
      </c>
      <c r="F91" s="175">
        <v>64887.16</v>
      </c>
      <c r="G91" s="175">
        <f>(F91/E91)*100</f>
        <v>43.29938541409477</v>
      </c>
      <c r="H91" s="175">
        <v>84887.16</v>
      </c>
      <c r="I91" s="175">
        <v>85000</v>
      </c>
      <c r="J91" s="175">
        <v>85000</v>
      </c>
      <c r="K91" s="175">
        <f>(J91/H91)*100</f>
        <v>100.13292940887644</v>
      </c>
    </row>
    <row r="92" spans="1:11" ht="12">
      <c r="A92" s="172"/>
      <c r="B92" s="197" t="s">
        <v>251</v>
      </c>
      <c r="C92" s="182">
        <v>50000</v>
      </c>
      <c r="D92" s="50">
        <v>0</v>
      </c>
      <c r="E92" s="183">
        <v>50000</v>
      </c>
      <c r="F92" s="183">
        <v>8325.7</v>
      </c>
      <c r="G92" s="175">
        <f>(F92/E92)*100</f>
        <v>16.651400000000002</v>
      </c>
      <c r="H92" s="183">
        <v>18325.7</v>
      </c>
      <c r="I92" s="183">
        <v>20000</v>
      </c>
      <c r="J92" s="183">
        <v>20000</v>
      </c>
      <c r="K92" s="175">
        <f>(J92/H92)*100</f>
        <v>109.13634949824562</v>
      </c>
    </row>
    <row r="93" spans="1:11" ht="12">
      <c r="A93" s="172"/>
      <c r="B93" s="198" t="s">
        <v>252</v>
      </c>
      <c r="C93" s="178">
        <v>0</v>
      </c>
      <c r="D93" s="38"/>
      <c r="E93" s="179">
        <v>143</v>
      </c>
      <c r="F93" s="179">
        <v>143</v>
      </c>
      <c r="G93" s="175">
        <f>(F93/E93)*100</f>
        <v>100</v>
      </c>
      <c r="H93" s="179">
        <v>143</v>
      </c>
      <c r="I93" s="179">
        <v>0</v>
      </c>
      <c r="J93" s="179">
        <v>0</v>
      </c>
      <c r="K93" s="175">
        <f>(J93/H93)*100</f>
        <v>0</v>
      </c>
    </row>
    <row r="94" spans="1:11" ht="12">
      <c r="A94" s="172"/>
      <c r="B94" s="198" t="s">
        <v>229</v>
      </c>
      <c r="C94" s="178">
        <v>2664</v>
      </c>
      <c r="D94" s="38">
        <v>0</v>
      </c>
      <c r="E94" s="179">
        <v>2664</v>
      </c>
      <c r="F94" s="179">
        <v>2664</v>
      </c>
      <c r="G94" s="175">
        <f>(F94/E94)*100</f>
        <v>100</v>
      </c>
      <c r="H94" s="179">
        <v>2664</v>
      </c>
      <c r="I94" s="179">
        <v>0</v>
      </c>
      <c r="J94" s="179">
        <v>0</v>
      </c>
      <c r="K94" s="175">
        <f>(J94/H94)*100</f>
        <v>0</v>
      </c>
    </row>
    <row r="95" spans="1:11" ht="12">
      <c r="A95" s="172"/>
      <c r="B95" s="199"/>
      <c r="C95" s="200"/>
      <c r="D95" s="79"/>
      <c r="E95" s="201"/>
      <c r="F95" s="201"/>
      <c r="G95" s="183"/>
      <c r="H95" s="201"/>
      <c r="I95" s="201"/>
      <c r="J95" s="201"/>
      <c r="K95" s="183"/>
    </row>
    <row r="96" spans="1:11" ht="12">
      <c r="A96" s="172"/>
      <c r="B96" s="109" t="s">
        <v>300</v>
      </c>
      <c r="C96" s="182"/>
      <c r="D96" s="50"/>
      <c r="E96" s="224">
        <f>SUM(E98)</f>
        <v>0</v>
      </c>
      <c r="F96" s="224">
        <f>SUM(F98)</f>
        <v>0</v>
      </c>
      <c r="G96" s="224">
        <v>0</v>
      </c>
      <c r="H96" s="224">
        <f>SUM(H98)</f>
        <v>0</v>
      </c>
      <c r="I96" s="224">
        <f>SUM(I98)</f>
        <v>15000</v>
      </c>
      <c r="J96" s="224">
        <f>SUM(J98)</f>
        <v>15000</v>
      </c>
      <c r="K96" s="224">
        <v>0</v>
      </c>
    </row>
    <row r="97" spans="1:11" ht="12">
      <c r="A97" s="172"/>
      <c r="B97" s="109" t="s">
        <v>4</v>
      </c>
      <c r="C97" s="182"/>
      <c r="D97" s="50"/>
      <c r="E97" s="183"/>
      <c r="F97" s="183"/>
      <c r="G97" s="183"/>
      <c r="H97" s="183"/>
      <c r="I97" s="183"/>
      <c r="J97" s="183"/>
      <c r="K97" s="183"/>
    </row>
    <row r="98" spans="1:11" ht="12">
      <c r="A98" s="172"/>
      <c r="B98" s="196" t="s">
        <v>403</v>
      </c>
      <c r="C98" s="174"/>
      <c r="D98" s="35"/>
      <c r="E98" s="175">
        <v>0</v>
      </c>
      <c r="F98" s="175">
        <v>0</v>
      </c>
      <c r="G98" s="175">
        <v>0</v>
      </c>
      <c r="H98" s="175">
        <v>0</v>
      </c>
      <c r="I98" s="175">
        <v>15000</v>
      </c>
      <c r="J98" s="175">
        <v>15000</v>
      </c>
      <c r="K98" s="175">
        <v>0</v>
      </c>
    </row>
    <row r="99" spans="1:11" ht="12.75" customHeight="1">
      <c r="A99" s="172"/>
      <c r="B99" s="197"/>
      <c r="C99" s="182"/>
      <c r="D99" s="50"/>
      <c r="E99" s="183"/>
      <c r="F99" s="183"/>
      <c r="G99" s="183"/>
      <c r="H99" s="183"/>
      <c r="I99" s="183"/>
      <c r="J99" s="183"/>
      <c r="K99" s="183"/>
    </row>
    <row r="100" spans="1:11" ht="14.25" customHeight="1">
      <c r="A100" s="172"/>
      <c r="B100" s="109" t="s">
        <v>404</v>
      </c>
      <c r="C100" s="182">
        <f>SUM(C102:C104)</f>
        <v>3106908</v>
      </c>
      <c r="D100" s="50" t="e">
        <f>(C100/#REF!)*100</f>
        <v>#REF!</v>
      </c>
      <c r="E100" s="224">
        <f>SUM(E102:E104)</f>
        <v>3016908</v>
      </c>
      <c r="F100" s="224">
        <f>SUM(F102:F104)</f>
        <v>2064105.21</v>
      </c>
      <c r="G100" s="224">
        <f>(F100/E100)*100</f>
        <v>68.41790369477624</v>
      </c>
      <c r="H100" s="224">
        <f>SUM(H102:H104)</f>
        <v>2723000</v>
      </c>
      <c r="I100" s="224">
        <f>SUM(I102:I104)</f>
        <v>3048000</v>
      </c>
      <c r="J100" s="224">
        <f>SUM(J102:J104)</f>
        <v>3048000</v>
      </c>
      <c r="K100" s="224">
        <f>(J100/H100)*100</f>
        <v>111.93536540580243</v>
      </c>
    </row>
    <row r="101" spans="1:11" ht="12">
      <c r="A101" s="172"/>
      <c r="B101" s="197" t="s">
        <v>4</v>
      </c>
      <c r="C101" s="182"/>
      <c r="D101" s="50"/>
      <c r="E101" s="183"/>
      <c r="F101" s="183"/>
      <c r="G101" s="183"/>
      <c r="H101" s="183"/>
      <c r="I101" s="183"/>
      <c r="J101" s="183"/>
      <c r="K101" s="183"/>
    </row>
    <row r="102" spans="1:11" ht="12">
      <c r="A102" s="181"/>
      <c r="B102" s="197" t="s">
        <v>126</v>
      </c>
      <c r="C102" s="182">
        <v>1743908</v>
      </c>
      <c r="D102" s="50" t="e">
        <f>(C102/#REF!)*100</f>
        <v>#REF!</v>
      </c>
      <c r="E102" s="183">
        <v>1743908</v>
      </c>
      <c r="F102" s="183">
        <v>1178578.83</v>
      </c>
      <c r="G102" s="183">
        <f>(F102/E102)*100</f>
        <v>67.58262649176447</v>
      </c>
      <c r="H102" s="183">
        <v>1450000</v>
      </c>
      <c r="I102" s="183">
        <v>1600000</v>
      </c>
      <c r="J102" s="183">
        <v>1600000</v>
      </c>
      <c r="K102" s="183">
        <f>(J102/H102)*100</f>
        <v>110.34482758620689</v>
      </c>
    </row>
    <row r="103" spans="1:11" ht="12">
      <c r="A103" s="172"/>
      <c r="B103" s="197" t="s">
        <v>26</v>
      </c>
      <c r="C103" s="182">
        <v>1339000</v>
      </c>
      <c r="D103" s="50" t="e">
        <f>(C103/#REF!)*100</f>
        <v>#REF!</v>
      </c>
      <c r="E103" s="183">
        <v>1249000</v>
      </c>
      <c r="F103" s="183">
        <v>879639.42</v>
      </c>
      <c r="G103" s="183">
        <f>(F103/E103)*100</f>
        <v>70.42749559647719</v>
      </c>
      <c r="H103" s="183">
        <v>1249000</v>
      </c>
      <c r="I103" s="183">
        <v>1428000</v>
      </c>
      <c r="J103" s="183">
        <v>1428000</v>
      </c>
      <c r="K103" s="183">
        <f>(J103/H103)*100</f>
        <v>114.3314651721377</v>
      </c>
    </row>
    <row r="104" spans="1:11" ht="12">
      <c r="A104" s="172"/>
      <c r="B104" s="88" t="s">
        <v>300</v>
      </c>
      <c r="C104" s="182">
        <v>24000</v>
      </c>
      <c r="D104" s="50" t="e">
        <f>(C104/#REF!)*100</f>
        <v>#REF!</v>
      </c>
      <c r="E104" s="224">
        <f>SUM(E106)</f>
        <v>24000</v>
      </c>
      <c r="F104" s="224">
        <f>SUM(F106)</f>
        <v>5886.96</v>
      </c>
      <c r="G104" s="224">
        <f>(F104/E104)*100</f>
        <v>24.529</v>
      </c>
      <c r="H104" s="224">
        <f>SUM(H106)</f>
        <v>24000</v>
      </c>
      <c r="I104" s="224">
        <f>SUM(I106)</f>
        <v>20000</v>
      </c>
      <c r="J104" s="224">
        <f>SUM(J106)</f>
        <v>20000</v>
      </c>
      <c r="K104" s="224">
        <f>(J104/H104)*100</f>
        <v>83.33333333333334</v>
      </c>
    </row>
    <row r="105" spans="1:11" ht="12">
      <c r="A105" s="172"/>
      <c r="B105" s="88" t="s">
        <v>4</v>
      </c>
      <c r="C105" s="182"/>
      <c r="D105" s="50"/>
      <c r="E105" s="183"/>
      <c r="F105" s="183"/>
      <c r="G105" s="183"/>
      <c r="H105" s="183"/>
      <c r="I105" s="183"/>
      <c r="J105" s="183"/>
      <c r="K105" s="183"/>
    </row>
    <row r="106" spans="1:11" ht="12">
      <c r="A106" s="172"/>
      <c r="B106" s="181" t="s">
        <v>405</v>
      </c>
      <c r="C106" s="182"/>
      <c r="D106" s="50"/>
      <c r="E106" s="183">
        <v>24000</v>
      </c>
      <c r="F106" s="183">
        <v>5886.96</v>
      </c>
      <c r="G106" s="183">
        <f>(F106/E106)*100</f>
        <v>24.529</v>
      </c>
      <c r="H106" s="183">
        <v>24000</v>
      </c>
      <c r="I106" s="183">
        <v>20000</v>
      </c>
      <c r="J106" s="183">
        <v>20000</v>
      </c>
      <c r="K106" s="183">
        <f>(J106/H106)*100</f>
        <v>83.33333333333334</v>
      </c>
    </row>
    <row r="107" spans="1:11" ht="12.75" customHeight="1">
      <c r="A107" s="17"/>
      <c r="B107" s="72"/>
      <c r="C107" s="44"/>
      <c r="D107" s="50"/>
      <c r="E107" s="156"/>
      <c r="F107" s="156"/>
      <c r="G107" s="156"/>
      <c r="H107" s="156"/>
      <c r="I107" s="156"/>
      <c r="J107" s="156"/>
      <c r="K107" s="156"/>
    </row>
    <row r="108" spans="1:11" ht="12">
      <c r="A108" s="51">
        <v>70095</v>
      </c>
      <c r="B108" s="36" t="s">
        <v>47</v>
      </c>
      <c r="C108" s="31">
        <f>SUM(C118:C126)</f>
        <v>1680033</v>
      </c>
      <c r="D108" s="32" t="e">
        <f>(C108/#REF!)*100</f>
        <v>#REF!</v>
      </c>
      <c r="E108" s="152">
        <f>SUM(E110,E116)</f>
        <v>4276987</v>
      </c>
      <c r="F108" s="152">
        <f>SUM(F110,F116)</f>
        <v>3098610.41</v>
      </c>
      <c r="G108" s="152">
        <f>(F108/E108)*100</f>
        <v>72.44844115729134</v>
      </c>
      <c r="H108" s="152">
        <f>SUM(H110,H116)</f>
        <v>4181987</v>
      </c>
      <c r="I108" s="152">
        <f>SUM(I110,I116)</f>
        <v>2010000</v>
      </c>
      <c r="J108" s="152">
        <f>SUM(J110,J116)</f>
        <v>2010000</v>
      </c>
      <c r="K108" s="152">
        <f>(J108/H108)*100</f>
        <v>48.06327709770499</v>
      </c>
    </row>
    <row r="109" spans="1:11" ht="12.75" customHeight="1">
      <c r="A109" s="17"/>
      <c r="B109" s="17"/>
      <c r="C109" s="33"/>
      <c r="D109" s="69"/>
      <c r="E109" s="153"/>
      <c r="F109" s="153"/>
      <c r="G109" s="153"/>
      <c r="H109" s="153"/>
      <c r="I109" s="153"/>
      <c r="J109" s="153"/>
      <c r="K109" s="153"/>
    </row>
    <row r="110" spans="1:11" ht="12.75" customHeight="1">
      <c r="A110" s="17"/>
      <c r="B110" s="110" t="s">
        <v>299</v>
      </c>
      <c r="C110" s="182"/>
      <c r="D110" s="50"/>
      <c r="E110" s="224">
        <f>SUM(E112:E114)</f>
        <v>1773454</v>
      </c>
      <c r="F110" s="235">
        <f>SUM(F112:F114)</f>
        <v>960686.7</v>
      </c>
      <c r="G110" s="224">
        <f>(F110/E110)*100</f>
        <v>54.17037600073078</v>
      </c>
      <c r="H110" s="235">
        <f>SUM(H112:H114)</f>
        <v>1773454</v>
      </c>
      <c r="I110" s="235">
        <f>SUM(I112:I114)</f>
        <v>1460000</v>
      </c>
      <c r="J110" s="235">
        <f>SUM(J112:J114)</f>
        <v>1460000</v>
      </c>
      <c r="K110" s="224">
        <f>(J110/H110)*100</f>
        <v>82.32522523843302</v>
      </c>
    </row>
    <row r="111" spans="1:11" ht="12.75" customHeight="1">
      <c r="A111" s="17"/>
      <c r="B111" s="110" t="s">
        <v>4</v>
      </c>
      <c r="C111" s="182"/>
      <c r="D111" s="50"/>
      <c r="E111" s="183"/>
      <c r="F111" s="183"/>
      <c r="G111" s="183"/>
      <c r="H111" s="183"/>
      <c r="I111" s="183"/>
      <c r="J111" s="183"/>
      <c r="K111" s="183"/>
    </row>
    <row r="112" spans="1:11" ht="12.75" customHeight="1">
      <c r="A112" s="17"/>
      <c r="B112" s="196" t="s">
        <v>132</v>
      </c>
      <c r="C112" s="174">
        <v>1500000</v>
      </c>
      <c r="D112" s="35" t="e">
        <f>(C112/#REF!)*100</f>
        <v>#REF!</v>
      </c>
      <c r="E112" s="175">
        <v>1708454</v>
      </c>
      <c r="F112" s="175">
        <v>932626.7</v>
      </c>
      <c r="G112" s="175">
        <f>(F112/E112)*100</f>
        <v>54.58892659679453</v>
      </c>
      <c r="H112" s="175">
        <v>1708454</v>
      </c>
      <c r="I112" s="175">
        <v>1400000</v>
      </c>
      <c r="J112" s="175">
        <v>1400000</v>
      </c>
      <c r="K112" s="175">
        <f>(J112/H112)*100</f>
        <v>81.94543136660396</v>
      </c>
    </row>
    <row r="113" spans="1:11" ht="48">
      <c r="A113" s="17"/>
      <c r="B113" s="196" t="s">
        <v>451</v>
      </c>
      <c r="C113" s="174">
        <v>25000</v>
      </c>
      <c r="D113" s="35" t="e">
        <f>(C113/#REF!)*100</f>
        <v>#REF!</v>
      </c>
      <c r="E113" s="175">
        <v>65000</v>
      </c>
      <c r="F113" s="175">
        <v>28060</v>
      </c>
      <c r="G113" s="175">
        <f>(F113/E113)*100</f>
        <v>43.16923076923077</v>
      </c>
      <c r="H113" s="175">
        <v>65000</v>
      </c>
      <c r="I113" s="175">
        <v>0</v>
      </c>
      <c r="J113" s="175">
        <v>0</v>
      </c>
      <c r="K113" s="175">
        <f>(J113/H113)*100</f>
        <v>0</v>
      </c>
    </row>
    <row r="114" spans="1:11" ht="24">
      <c r="A114" s="17"/>
      <c r="B114" s="198" t="s">
        <v>366</v>
      </c>
      <c r="C114" s="178"/>
      <c r="D114" s="38"/>
      <c r="E114" s="179">
        <v>0</v>
      </c>
      <c r="F114" s="179">
        <v>0</v>
      </c>
      <c r="G114" s="179">
        <v>0</v>
      </c>
      <c r="H114" s="179">
        <v>0</v>
      </c>
      <c r="I114" s="179">
        <v>60000</v>
      </c>
      <c r="J114" s="179">
        <v>60000</v>
      </c>
      <c r="K114" s="179">
        <v>0</v>
      </c>
    </row>
    <row r="115" spans="1:11" ht="12">
      <c r="A115" s="17"/>
      <c r="B115" s="197"/>
      <c r="C115" s="182"/>
      <c r="D115" s="50"/>
      <c r="E115" s="183"/>
      <c r="F115" s="183"/>
      <c r="G115" s="183"/>
      <c r="H115" s="183"/>
      <c r="I115" s="183"/>
      <c r="J115" s="183"/>
      <c r="K115" s="183"/>
    </row>
    <row r="116" spans="1:11" ht="12">
      <c r="A116" s="17"/>
      <c r="B116" s="109" t="s">
        <v>300</v>
      </c>
      <c r="C116" s="182"/>
      <c r="D116" s="50"/>
      <c r="E116" s="224">
        <f>SUM(E118:E126)</f>
        <v>2503533</v>
      </c>
      <c r="F116" s="235">
        <f>SUM(F118:F126)</f>
        <v>2137923.71</v>
      </c>
      <c r="G116" s="224">
        <f>(F116/E116)*100</f>
        <v>85.3962663963287</v>
      </c>
      <c r="H116" s="235">
        <f>SUM(H118:H126)</f>
        <v>2408533</v>
      </c>
      <c r="I116" s="235">
        <f>SUM(I118:I126)</f>
        <v>550000</v>
      </c>
      <c r="J116" s="235">
        <f>SUM(J118:J126)</f>
        <v>550000</v>
      </c>
      <c r="K116" s="224">
        <f>(J116/H116)*100</f>
        <v>22.835477031039225</v>
      </c>
    </row>
    <row r="117" spans="1:11" ht="12">
      <c r="A117" s="17"/>
      <c r="B117" s="109" t="s">
        <v>4</v>
      </c>
      <c r="C117" s="182"/>
      <c r="D117" s="50"/>
      <c r="E117" s="183"/>
      <c r="F117" s="183"/>
      <c r="G117" s="183"/>
      <c r="H117" s="183"/>
      <c r="I117" s="183"/>
      <c r="J117" s="183"/>
      <c r="K117" s="183"/>
    </row>
    <row r="118" spans="1:11" ht="36">
      <c r="A118" s="17"/>
      <c r="B118" s="181" t="s">
        <v>301</v>
      </c>
      <c r="C118" s="182">
        <v>839573</v>
      </c>
      <c r="D118" s="35" t="e">
        <f>(C118/#REF!)*100</f>
        <v>#REF!</v>
      </c>
      <c r="E118" s="183">
        <v>1809073</v>
      </c>
      <c r="F118" s="183">
        <v>1806009.22</v>
      </c>
      <c r="G118" s="175">
        <f>(F118/E118)*100</f>
        <v>99.8306436500904</v>
      </c>
      <c r="H118" s="183">
        <v>1809073</v>
      </c>
      <c r="I118" s="183">
        <v>0</v>
      </c>
      <c r="J118" s="183">
        <v>0</v>
      </c>
      <c r="K118" s="175">
        <f>(J118/H118)*100</f>
        <v>0</v>
      </c>
    </row>
    <row r="119" spans="1:11" ht="12">
      <c r="A119" s="17"/>
      <c r="B119" s="199"/>
      <c r="C119" s="200"/>
      <c r="D119" s="50"/>
      <c r="E119" s="201"/>
      <c r="F119" s="201"/>
      <c r="G119" s="201"/>
      <c r="H119" s="201"/>
      <c r="I119" s="201"/>
      <c r="J119" s="201"/>
      <c r="K119" s="201"/>
    </row>
    <row r="120" spans="1:11" ht="14.25" customHeight="1">
      <c r="A120" s="17"/>
      <c r="B120" s="180" t="s">
        <v>302</v>
      </c>
      <c r="C120" s="174">
        <v>200000</v>
      </c>
      <c r="D120" s="35" t="e">
        <f>(C120/#REF!)*100</f>
        <v>#REF!</v>
      </c>
      <c r="E120" s="175">
        <v>194000</v>
      </c>
      <c r="F120" s="175">
        <v>0</v>
      </c>
      <c r="G120" s="175">
        <f>(F120/E120)*100</f>
        <v>0</v>
      </c>
      <c r="H120" s="175">
        <v>194000</v>
      </c>
      <c r="I120" s="175">
        <v>200000</v>
      </c>
      <c r="J120" s="175">
        <v>200000</v>
      </c>
      <c r="K120" s="175">
        <f>(J120/H120)*100</f>
        <v>103.09278350515463</v>
      </c>
    </row>
    <row r="121" spans="1:11" ht="12">
      <c r="A121" s="17"/>
      <c r="B121" s="197"/>
      <c r="C121" s="182"/>
      <c r="D121" s="50"/>
      <c r="E121" s="183"/>
      <c r="F121" s="183"/>
      <c r="G121" s="183"/>
      <c r="H121" s="183"/>
      <c r="I121" s="183"/>
      <c r="J121" s="183"/>
      <c r="K121" s="183"/>
    </row>
    <row r="122" spans="1:11" ht="24">
      <c r="A122" s="17"/>
      <c r="B122" s="196" t="s">
        <v>406</v>
      </c>
      <c r="C122" s="174">
        <v>150000</v>
      </c>
      <c r="D122" s="35">
        <v>0</v>
      </c>
      <c r="E122" s="175">
        <v>50000</v>
      </c>
      <c r="F122" s="175">
        <v>12200</v>
      </c>
      <c r="G122" s="175">
        <f>(F122/E122)*100</f>
        <v>24.4</v>
      </c>
      <c r="H122" s="175">
        <v>50000</v>
      </c>
      <c r="I122" s="175">
        <v>310000</v>
      </c>
      <c r="J122" s="175">
        <v>310000</v>
      </c>
      <c r="K122" s="175">
        <f>(J122/H122)*100</f>
        <v>620</v>
      </c>
    </row>
    <row r="123" spans="1:11" ht="12">
      <c r="A123" s="17"/>
      <c r="B123" s="197"/>
      <c r="C123" s="182"/>
      <c r="D123" s="50"/>
      <c r="E123" s="183"/>
      <c r="F123" s="183"/>
      <c r="G123" s="183"/>
      <c r="H123" s="183"/>
      <c r="I123" s="183"/>
      <c r="J123" s="183"/>
      <c r="K123" s="183"/>
    </row>
    <row r="124" spans="1:11" ht="24">
      <c r="A124" s="17"/>
      <c r="B124" s="196" t="s">
        <v>407</v>
      </c>
      <c r="C124" s="174">
        <v>350000</v>
      </c>
      <c r="D124" s="35">
        <v>0</v>
      </c>
      <c r="E124" s="175">
        <v>350000</v>
      </c>
      <c r="F124" s="175">
        <v>315444.49</v>
      </c>
      <c r="G124" s="175">
        <f>(F124/E124)*100</f>
        <v>90.12699714285714</v>
      </c>
      <c r="H124" s="175">
        <v>350000</v>
      </c>
      <c r="I124" s="175">
        <v>0</v>
      </c>
      <c r="J124" s="175">
        <v>0</v>
      </c>
      <c r="K124" s="175">
        <f>(J124/H124)*100</f>
        <v>0</v>
      </c>
    </row>
    <row r="125" spans="1:11" ht="63" customHeight="1">
      <c r="A125" s="17"/>
      <c r="B125" s="180" t="s">
        <v>408</v>
      </c>
      <c r="C125" s="174">
        <v>100460</v>
      </c>
      <c r="D125" s="35" t="e">
        <f>(C125/#REF!)*100</f>
        <v>#REF!</v>
      </c>
      <c r="E125" s="175">
        <v>100460</v>
      </c>
      <c r="F125" s="175">
        <v>4270</v>
      </c>
      <c r="G125" s="175">
        <f>(F125/E125)*100</f>
        <v>4.250447939478399</v>
      </c>
      <c r="H125" s="175">
        <v>5460</v>
      </c>
      <c r="I125" s="175">
        <v>0</v>
      </c>
      <c r="J125" s="175">
        <v>0</v>
      </c>
      <c r="K125" s="175">
        <f>(J125/H125)*100</f>
        <v>0</v>
      </c>
    </row>
    <row r="126" spans="1:11" ht="24">
      <c r="A126" s="36"/>
      <c r="B126" s="196" t="s">
        <v>409</v>
      </c>
      <c r="C126" s="174">
        <v>40000</v>
      </c>
      <c r="D126" s="50">
        <v>0</v>
      </c>
      <c r="E126" s="175">
        <v>0</v>
      </c>
      <c r="F126" s="175">
        <v>0</v>
      </c>
      <c r="G126" s="175">
        <v>0</v>
      </c>
      <c r="H126" s="175">
        <v>0</v>
      </c>
      <c r="I126" s="175">
        <v>40000</v>
      </c>
      <c r="J126" s="175">
        <v>40000</v>
      </c>
      <c r="K126" s="175">
        <v>0</v>
      </c>
    </row>
    <row r="127" spans="1:11" ht="12.75" thickBot="1">
      <c r="A127" s="120"/>
      <c r="B127" s="245"/>
      <c r="C127" s="218"/>
      <c r="D127" s="94"/>
      <c r="E127" s="219"/>
      <c r="F127" s="219"/>
      <c r="G127" s="219"/>
      <c r="H127" s="219"/>
      <c r="I127" s="219"/>
      <c r="J127" s="219"/>
      <c r="K127" s="219"/>
    </row>
    <row r="128" spans="1:11" ht="12">
      <c r="A128" s="2"/>
      <c r="B128" s="3"/>
      <c r="C128" s="4"/>
      <c r="D128" s="5"/>
      <c r="E128" s="4"/>
      <c r="F128" s="4"/>
      <c r="G128" s="4"/>
      <c r="H128" s="4"/>
      <c r="I128" s="4"/>
      <c r="J128" s="4"/>
      <c r="K128" s="4"/>
    </row>
    <row r="129" spans="1:11" ht="12">
      <c r="A129" s="6" t="s">
        <v>43</v>
      </c>
      <c r="B129" s="7" t="s">
        <v>0</v>
      </c>
      <c r="C129" s="8" t="s">
        <v>249</v>
      </c>
      <c r="D129" s="8" t="s">
        <v>42</v>
      </c>
      <c r="E129" s="8" t="s">
        <v>39</v>
      </c>
      <c r="F129" s="8" t="s">
        <v>12</v>
      </c>
      <c r="G129" s="8" t="s">
        <v>42</v>
      </c>
      <c r="H129" s="8" t="s">
        <v>285</v>
      </c>
      <c r="I129" s="8" t="s">
        <v>288</v>
      </c>
      <c r="J129" s="8" t="s">
        <v>289</v>
      </c>
      <c r="K129" s="8" t="s">
        <v>42</v>
      </c>
    </row>
    <row r="130" spans="1:11" ht="12">
      <c r="A130" s="6" t="s">
        <v>45</v>
      </c>
      <c r="B130" s="9"/>
      <c r="C130" s="8" t="s">
        <v>248</v>
      </c>
      <c r="D130" s="10" t="s">
        <v>13</v>
      </c>
      <c r="E130" s="8" t="s">
        <v>284</v>
      </c>
      <c r="F130" s="8" t="s">
        <v>284</v>
      </c>
      <c r="G130" s="8" t="s">
        <v>13</v>
      </c>
      <c r="H130" s="8" t="s">
        <v>286</v>
      </c>
      <c r="I130" s="8" t="s">
        <v>469</v>
      </c>
      <c r="J130" s="8" t="s">
        <v>287</v>
      </c>
      <c r="K130" s="8" t="s">
        <v>13</v>
      </c>
    </row>
    <row r="131" spans="1:11" ht="12.75" thickBot="1">
      <c r="A131" s="11"/>
      <c r="B131" s="12"/>
      <c r="C131" s="13"/>
      <c r="D131" s="13"/>
      <c r="E131" s="13" t="s">
        <v>467</v>
      </c>
      <c r="F131" s="13" t="s">
        <v>467</v>
      </c>
      <c r="G131" s="13"/>
      <c r="H131" s="13" t="s">
        <v>468</v>
      </c>
      <c r="I131" s="13" t="s">
        <v>467</v>
      </c>
      <c r="J131" s="13" t="s">
        <v>467</v>
      </c>
      <c r="K131" s="13"/>
    </row>
    <row r="132" spans="1:11" ht="12.75" customHeight="1">
      <c r="A132" s="43"/>
      <c r="B132" s="43"/>
      <c r="C132" s="44"/>
      <c r="D132" s="50"/>
      <c r="E132" s="156"/>
      <c r="F132" s="156"/>
      <c r="G132" s="156"/>
      <c r="H132" s="156"/>
      <c r="I132" s="156"/>
      <c r="J132" s="156"/>
      <c r="K132" s="156"/>
    </row>
    <row r="133" spans="1:11" ht="12.75" thickBot="1">
      <c r="A133" s="46">
        <v>710</v>
      </c>
      <c r="B133" s="47" t="s">
        <v>59</v>
      </c>
      <c r="C133" s="48" t="e">
        <f>SUM(C135,C145,C149)</f>
        <v>#REF!</v>
      </c>
      <c r="D133" s="24" t="e">
        <f>(C133/#REF!)*100</f>
        <v>#REF!</v>
      </c>
      <c r="E133" s="157">
        <f>SUM(E135,E145,E149)</f>
        <v>1229320</v>
      </c>
      <c r="F133" s="157">
        <f>SUM(F135,F145,F149)</f>
        <v>338993.18</v>
      </c>
      <c r="G133" s="103">
        <f>(F133/E133)*100</f>
        <v>27.575666221976373</v>
      </c>
      <c r="H133" s="157">
        <f>SUM(H135,H145,H149)</f>
        <v>915734.64</v>
      </c>
      <c r="I133" s="157">
        <f>SUM(I135,I145,I149)</f>
        <v>768220</v>
      </c>
      <c r="J133" s="157">
        <f>SUM(J135,J145,J149)</f>
        <v>768220</v>
      </c>
      <c r="K133" s="24">
        <f>(J133/H133)*100</f>
        <v>83.89111500685395</v>
      </c>
    </row>
    <row r="134" spans="1:11" ht="12.75" customHeight="1" thickTop="1">
      <c r="A134" s="17"/>
      <c r="B134" s="17"/>
      <c r="C134" s="49"/>
      <c r="D134" s="50"/>
      <c r="E134" s="158"/>
      <c r="F134" s="158"/>
      <c r="G134" s="158"/>
      <c r="H134" s="158"/>
      <c r="I134" s="158"/>
      <c r="J134" s="158"/>
      <c r="K134" s="158"/>
    </row>
    <row r="135" spans="1:11" ht="12">
      <c r="A135" s="51">
        <v>71004</v>
      </c>
      <c r="B135" s="70" t="s">
        <v>60</v>
      </c>
      <c r="C135" s="31">
        <f>SUM(C137:C143)</f>
        <v>423920</v>
      </c>
      <c r="D135" s="52" t="e">
        <f>(C135/#REF!)*100</f>
        <v>#REF!</v>
      </c>
      <c r="E135" s="152">
        <f>SUM(E137:E143)</f>
        <v>423920</v>
      </c>
      <c r="F135" s="152">
        <f>SUM(F137:F143)</f>
        <v>123468.4</v>
      </c>
      <c r="G135" s="152">
        <f>(F135/E135)*100</f>
        <v>29.1254010190602</v>
      </c>
      <c r="H135" s="152">
        <f>SUM(H137:H143)</f>
        <v>192988.4</v>
      </c>
      <c r="I135" s="152">
        <f>SUM(I137:I143)</f>
        <v>214220</v>
      </c>
      <c r="J135" s="152">
        <f>SUM(J137:J143)</f>
        <v>214220</v>
      </c>
      <c r="K135" s="152">
        <f>(J135/H135)*100</f>
        <v>111.00149024500953</v>
      </c>
    </row>
    <row r="136" spans="1:11" ht="12.75" customHeight="1">
      <c r="A136" s="17"/>
      <c r="B136" s="72"/>
      <c r="C136" s="53"/>
      <c r="D136" s="50"/>
      <c r="E136" s="159"/>
      <c r="F136" s="159"/>
      <c r="G136" s="159"/>
      <c r="H136" s="159"/>
      <c r="I136" s="159"/>
      <c r="J136" s="159"/>
      <c r="K136" s="159"/>
    </row>
    <row r="137" spans="1:11" ht="24">
      <c r="A137" s="172"/>
      <c r="B137" s="196" t="s">
        <v>280</v>
      </c>
      <c r="C137" s="174">
        <v>68320</v>
      </c>
      <c r="D137" s="35" t="e">
        <f>(C137/#REF!)*100</f>
        <v>#REF!</v>
      </c>
      <c r="E137" s="175">
        <v>68320</v>
      </c>
      <c r="F137" s="175">
        <v>0</v>
      </c>
      <c r="G137" s="175">
        <f aca="true" t="shared" si="0" ref="G137:G143">(F137/E137)*100</f>
        <v>0</v>
      </c>
      <c r="H137" s="175">
        <v>68320</v>
      </c>
      <c r="I137" s="175">
        <v>0</v>
      </c>
      <c r="J137" s="175">
        <v>0</v>
      </c>
      <c r="K137" s="175">
        <f aca="true" t="shared" si="1" ref="K137:K143">(J137/H137)*100</f>
        <v>0</v>
      </c>
    </row>
    <row r="138" spans="1:11" ht="26.25" customHeight="1">
      <c r="A138" s="172"/>
      <c r="B138" s="180" t="s">
        <v>279</v>
      </c>
      <c r="C138" s="174">
        <v>97600</v>
      </c>
      <c r="D138" s="35"/>
      <c r="E138" s="175">
        <v>97600</v>
      </c>
      <c r="F138" s="175">
        <v>97600</v>
      </c>
      <c r="G138" s="175">
        <f t="shared" si="0"/>
        <v>100</v>
      </c>
      <c r="H138" s="175">
        <v>97600</v>
      </c>
      <c r="I138" s="175">
        <v>0</v>
      </c>
      <c r="J138" s="175">
        <v>0</v>
      </c>
      <c r="K138" s="175">
        <f t="shared" si="1"/>
        <v>0</v>
      </c>
    </row>
    <row r="139" spans="1:11" ht="133.5" customHeight="1">
      <c r="A139" s="172"/>
      <c r="B139" s="180" t="s">
        <v>367</v>
      </c>
      <c r="C139" s="174">
        <v>163000</v>
      </c>
      <c r="D139" s="35"/>
      <c r="E139" s="175">
        <v>163000</v>
      </c>
      <c r="F139" s="175">
        <v>0</v>
      </c>
      <c r="G139" s="175">
        <f t="shared" si="0"/>
        <v>0</v>
      </c>
      <c r="H139" s="175">
        <v>0</v>
      </c>
      <c r="I139" s="175">
        <v>123220</v>
      </c>
      <c r="J139" s="175">
        <v>123220</v>
      </c>
      <c r="K139" s="175">
        <v>0</v>
      </c>
    </row>
    <row r="140" spans="1:11" ht="27.75" customHeight="1">
      <c r="A140" s="172"/>
      <c r="B140" s="180" t="s">
        <v>281</v>
      </c>
      <c r="C140" s="174">
        <v>17000</v>
      </c>
      <c r="D140" s="38" t="e">
        <f>(C140/#REF!)*100</f>
        <v>#REF!</v>
      </c>
      <c r="E140" s="175">
        <v>17000</v>
      </c>
      <c r="F140" s="175">
        <v>16128.4</v>
      </c>
      <c r="G140" s="175">
        <f t="shared" si="0"/>
        <v>94.87294117647058</v>
      </c>
      <c r="H140" s="175">
        <v>16128.4</v>
      </c>
      <c r="I140" s="175">
        <v>0</v>
      </c>
      <c r="J140" s="175">
        <v>0</v>
      </c>
      <c r="K140" s="175">
        <f t="shared" si="1"/>
        <v>0</v>
      </c>
    </row>
    <row r="141" spans="1:11" ht="36">
      <c r="A141" s="172"/>
      <c r="B141" s="196" t="s">
        <v>452</v>
      </c>
      <c r="C141" s="174">
        <v>66000</v>
      </c>
      <c r="D141" s="38">
        <v>0</v>
      </c>
      <c r="E141" s="175">
        <v>66000</v>
      </c>
      <c r="F141" s="175">
        <v>0</v>
      </c>
      <c r="G141" s="175">
        <f t="shared" si="0"/>
        <v>0</v>
      </c>
      <c r="H141" s="175">
        <v>0</v>
      </c>
      <c r="I141" s="175">
        <v>66000</v>
      </c>
      <c r="J141" s="175">
        <v>66000</v>
      </c>
      <c r="K141" s="175">
        <v>0</v>
      </c>
    </row>
    <row r="142" spans="1:11" ht="12">
      <c r="A142" s="172"/>
      <c r="B142" s="196" t="s">
        <v>187</v>
      </c>
      <c r="C142" s="174">
        <v>6000</v>
      </c>
      <c r="D142" s="38" t="e">
        <f>(C142/#REF!)*100</f>
        <v>#REF!</v>
      </c>
      <c r="E142" s="175">
        <v>8540</v>
      </c>
      <c r="F142" s="175">
        <v>8540</v>
      </c>
      <c r="G142" s="175">
        <f t="shared" si="0"/>
        <v>100</v>
      </c>
      <c r="H142" s="175">
        <v>8540</v>
      </c>
      <c r="I142" s="175">
        <v>20000</v>
      </c>
      <c r="J142" s="175">
        <v>20000</v>
      </c>
      <c r="K142" s="175">
        <f t="shared" si="1"/>
        <v>234.19203747072598</v>
      </c>
    </row>
    <row r="143" spans="1:11" ht="24">
      <c r="A143" s="172"/>
      <c r="B143" s="196" t="s">
        <v>147</v>
      </c>
      <c r="C143" s="174">
        <v>6000</v>
      </c>
      <c r="D143" s="38" t="e">
        <f>(C143/#REF!)*100</f>
        <v>#REF!</v>
      </c>
      <c r="E143" s="175">
        <v>3460</v>
      </c>
      <c r="F143" s="175">
        <v>1200</v>
      </c>
      <c r="G143" s="175">
        <f t="shared" si="0"/>
        <v>34.68208092485549</v>
      </c>
      <c r="H143" s="175">
        <v>2400</v>
      </c>
      <c r="I143" s="175">
        <v>5000</v>
      </c>
      <c r="J143" s="175">
        <v>5000</v>
      </c>
      <c r="K143" s="175">
        <f t="shared" si="1"/>
        <v>208.33333333333334</v>
      </c>
    </row>
    <row r="144" spans="1:11" ht="12" customHeight="1">
      <c r="A144" s="43"/>
      <c r="B144" s="72"/>
      <c r="C144" s="44"/>
      <c r="D144" s="50"/>
      <c r="E144" s="156"/>
      <c r="F144" s="156"/>
      <c r="G144" s="156"/>
      <c r="H144" s="156"/>
      <c r="I144" s="156"/>
      <c r="J144" s="156"/>
      <c r="K144" s="156"/>
    </row>
    <row r="145" spans="1:11" ht="12">
      <c r="A145" s="51">
        <v>71014</v>
      </c>
      <c r="B145" s="70" t="s">
        <v>61</v>
      </c>
      <c r="C145" s="33">
        <f>SUM(C147)</f>
        <v>2000</v>
      </c>
      <c r="D145" s="52" t="e">
        <f>(C145/#REF!)*100</f>
        <v>#REF!</v>
      </c>
      <c r="E145" s="153">
        <f>SUM(E147)</f>
        <v>2000</v>
      </c>
      <c r="F145" s="153">
        <f>SUM(F147)</f>
        <v>246.24</v>
      </c>
      <c r="G145" s="152">
        <f>(F145/E145)*100</f>
        <v>12.312000000000001</v>
      </c>
      <c r="H145" s="153">
        <f>SUM(H147)</f>
        <v>246.24</v>
      </c>
      <c r="I145" s="153">
        <f>SUM(I147)</f>
        <v>1000</v>
      </c>
      <c r="J145" s="153">
        <f>SUM(J147)</f>
        <v>1000</v>
      </c>
      <c r="K145" s="152">
        <f>(J145/H145)*100</f>
        <v>406.1078622482131</v>
      </c>
    </row>
    <row r="146" spans="1:11" ht="12.75" customHeight="1">
      <c r="A146" s="43"/>
      <c r="B146" s="71"/>
      <c r="C146" s="53"/>
      <c r="D146" s="50"/>
      <c r="E146" s="159"/>
      <c r="F146" s="159"/>
      <c r="G146" s="159"/>
      <c r="H146" s="159"/>
      <c r="I146" s="159"/>
      <c r="J146" s="159"/>
      <c r="K146" s="159"/>
    </row>
    <row r="147" spans="1:11" ht="24">
      <c r="A147" s="36"/>
      <c r="B147" s="196" t="s">
        <v>21</v>
      </c>
      <c r="C147" s="174">
        <v>2000</v>
      </c>
      <c r="D147" s="35" t="e">
        <f>(C147/#REF!)*100</f>
        <v>#REF!</v>
      </c>
      <c r="E147" s="175">
        <v>2000</v>
      </c>
      <c r="F147" s="175">
        <v>246.24</v>
      </c>
      <c r="G147" s="175">
        <f>(F147/E147)*100</f>
        <v>12.312000000000001</v>
      </c>
      <c r="H147" s="175">
        <v>246.24</v>
      </c>
      <c r="I147" s="175">
        <v>1000</v>
      </c>
      <c r="J147" s="175">
        <v>1000</v>
      </c>
      <c r="K147" s="175">
        <f>(J147/H147)*100</f>
        <v>406.1078622482131</v>
      </c>
    </row>
    <row r="148" spans="1:11" ht="12.75" customHeight="1">
      <c r="A148" s="17"/>
      <c r="B148" s="72"/>
      <c r="C148" s="44"/>
      <c r="D148" s="50"/>
      <c r="E148" s="156"/>
      <c r="F148" s="156"/>
      <c r="G148" s="156"/>
      <c r="H148" s="156"/>
      <c r="I148" s="156"/>
      <c r="J148" s="156"/>
      <c r="K148" s="156"/>
    </row>
    <row r="149" spans="1:11" ht="12">
      <c r="A149" s="51">
        <v>71035</v>
      </c>
      <c r="B149" s="76" t="s">
        <v>136</v>
      </c>
      <c r="C149" s="31" t="e">
        <f>SUM(C161:C165,#REF!)</f>
        <v>#REF!</v>
      </c>
      <c r="D149" s="52" t="e">
        <f>(C149/#REF!)*100</f>
        <v>#REF!</v>
      </c>
      <c r="E149" s="152">
        <f>SUM(E151,E159)</f>
        <v>803400</v>
      </c>
      <c r="F149" s="152">
        <f>SUM(F151,F159)</f>
        <v>215278.53999999998</v>
      </c>
      <c r="G149" s="152">
        <f>(F149/E149)*100</f>
        <v>26.795934777196912</v>
      </c>
      <c r="H149" s="152">
        <f>SUM(H151,H159)</f>
        <v>722500</v>
      </c>
      <c r="I149" s="152">
        <f>SUM(I151,I159)</f>
        <v>553000</v>
      </c>
      <c r="J149" s="152">
        <f>SUM(J151,J159)</f>
        <v>553000</v>
      </c>
      <c r="K149" s="152">
        <f>(J149/H149)*100</f>
        <v>76.53979238754324</v>
      </c>
    </row>
    <row r="150" spans="1:11" ht="12.75" customHeight="1">
      <c r="A150" s="77"/>
      <c r="B150" s="78"/>
      <c r="C150" s="49"/>
      <c r="D150" s="79"/>
      <c r="E150" s="158"/>
      <c r="F150" s="158"/>
      <c r="G150" s="158"/>
      <c r="H150" s="158"/>
      <c r="I150" s="158"/>
      <c r="J150" s="158"/>
      <c r="K150" s="158"/>
    </row>
    <row r="151" spans="1:11" ht="12.75" customHeight="1">
      <c r="A151" s="77"/>
      <c r="B151" s="88" t="s">
        <v>299</v>
      </c>
      <c r="C151" s="33"/>
      <c r="D151" s="50"/>
      <c r="E151" s="153">
        <f>SUM(E153:E157)</f>
        <v>451000</v>
      </c>
      <c r="F151" s="153">
        <f>SUM(F153:F157)</f>
        <v>197941.53999999998</v>
      </c>
      <c r="G151" s="153">
        <f>(F151/E151)*100</f>
        <v>43.88947671840354</v>
      </c>
      <c r="H151" s="34">
        <f>SUM(H153:H157)</f>
        <v>421000</v>
      </c>
      <c r="I151" s="34">
        <f>SUM(I153:I157)</f>
        <v>353000</v>
      </c>
      <c r="J151" s="34">
        <f>SUM(J153:J157)</f>
        <v>353000</v>
      </c>
      <c r="K151" s="153">
        <f>(J151/H151)*100</f>
        <v>83.8479809976247</v>
      </c>
    </row>
    <row r="152" spans="1:11" ht="12.75" customHeight="1">
      <c r="A152" s="77"/>
      <c r="B152" s="88" t="s">
        <v>4</v>
      </c>
      <c r="C152" s="182"/>
      <c r="D152" s="50"/>
      <c r="E152" s="183"/>
      <c r="F152" s="183"/>
      <c r="G152" s="183"/>
      <c r="H152" s="183"/>
      <c r="I152" s="183"/>
      <c r="J152" s="183"/>
      <c r="K152" s="183"/>
    </row>
    <row r="153" spans="1:11" ht="12.75" customHeight="1">
      <c r="A153" s="77"/>
      <c r="B153" s="180" t="s">
        <v>211</v>
      </c>
      <c r="C153" s="174">
        <v>8000</v>
      </c>
      <c r="D153" s="35">
        <v>0</v>
      </c>
      <c r="E153" s="175">
        <v>8000</v>
      </c>
      <c r="F153" s="175">
        <v>0</v>
      </c>
      <c r="G153" s="175">
        <f>(F153/E153)*100</f>
        <v>0</v>
      </c>
      <c r="H153" s="175">
        <v>8000</v>
      </c>
      <c r="I153" s="175">
        <v>0</v>
      </c>
      <c r="J153" s="175">
        <v>0</v>
      </c>
      <c r="K153" s="175">
        <f>(J153/H153)*100</f>
        <v>0</v>
      </c>
    </row>
    <row r="154" spans="1:11" ht="24">
      <c r="A154" s="77"/>
      <c r="B154" s="180" t="s">
        <v>212</v>
      </c>
      <c r="C154" s="174">
        <v>100000</v>
      </c>
      <c r="D154" s="38">
        <v>0</v>
      </c>
      <c r="E154" s="175">
        <v>100000</v>
      </c>
      <c r="F154" s="175">
        <v>0</v>
      </c>
      <c r="G154" s="175">
        <f>(F154/E154)*100</f>
        <v>0</v>
      </c>
      <c r="H154" s="175">
        <v>100000</v>
      </c>
      <c r="I154" s="175">
        <v>0</v>
      </c>
      <c r="J154" s="175">
        <v>0</v>
      </c>
      <c r="K154" s="175">
        <f>(J154/H154)*100</f>
        <v>0</v>
      </c>
    </row>
    <row r="155" spans="1:11" ht="24">
      <c r="A155" s="77"/>
      <c r="B155" s="180" t="s">
        <v>253</v>
      </c>
      <c r="C155" s="174">
        <v>0</v>
      </c>
      <c r="D155" s="38"/>
      <c r="E155" s="175">
        <v>20000</v>
      </c>
      <c r="F155" s="175">
        <v>9952.33</v>
      </c>
      <c r="G155" s="175">
        <f>(F155/E155)*100</f>
        <v>49.76165</v>
      </c>
      <c r="H155" s="175">
        <v>20000</v>
      </c>
      <c r="I155" s="175">
        <v>30000</v>
      </c>
      <c r="J155" s="175">
        <v>30000</v>
      </c>
      <c r="K155" s="175">
        <f>(J155/H155)*100</f>
        <v>150</v>
      </c>
    </row>
    <row r="156" spans="1:11" ht="12">
      <c r="A156" s="77"/>
      <c r="B156" s="180" t="s">
        <v>145</v>
      </c>
      <c r="C156" s="174">
        <v>250000</v>
      </c>
      <c r="D156" s="38" t="e">
        <f>(C156/#REF!)*100</f>
        <v>#REF!</v>
      </c>
      <c r="E156" s="175">
        <v>320000</v>
      </c>
      <c r="F156" s="175">
        <v>187989.21</v>
      </c>
      <c r="G156" s="175">
        <f>(F156/E156)*100</f>
        <v>58.746628125</v>
      </c>
      <c r="H156" s="175">
        <v>290000</v>
      </c>
      <c r="I156" s="175">
        <v>320000</v>
      </c>
      <c r="J156" s="175">
        <v>320000</v>
      </c>
      <c r="K156" s="175">
        <f>(J156/H156)*100</f>
        <v>110.34482758620689</v>
      </c>
    </row>
    <row r="157" spans="1:11" ht="36">
      <c r="A157" s="77"/>
      <c r="B157" s="180" t="s">
        <v>137</v>
      </c>
      <c r="C157" s="174">
        <v>4000</v>
      </c>
      <c r="D157" s="38" t="e">
        <f>(C157/#REF!)*100</f>
        <v>#REF!</v>
      </c>
      <c r="E157" s="175">
        <v>3000</v>
      </c>
      <c r="F157" s="175">
        <v>0</v>
      </c>
      <c r="G157" s="175">
        <f>(F157/E157)*100</f>
        <v>0</v>
      </c>
      <c r="H157" s="175">
        <v>3000</v>
      </c>
      <c r="I157" s="175">
        <v>3000</v>
      </c>
      <c r="J157" s="175">
        <v>3000</v>
      </c>
      <c r="K157" s="175">
        <f>(J157/H157)*100</f>
        <v>100</v>
      </c>
    </row>
    <row r="158" spans="1:11" ht="12.75" customHeight="1">
      <c r="A158" s="77"/>
      <c r="B158" s="109"/>
      <c r="C158" s="49"/>
      <c r="D158" s="79"/>
      <c r="E158" s="158"/>
      <c r="F158" s="158"/>
      <c r="G158" s="158"/>
      <c r="H158" s="158"/>
      <c r="I158" s="158"/>
      <c r="J158" s="158"/>
      <c r="K158" s="158"/>
    </row>
    <row r="159" spans="1:11" ht="12.75" customHeight="1">
      <c r="A159" s="77"/>
      <c r="B159" s="109" t="s">
        <v>300</v>
      </c>
      <c r="C159" s="49"/>
      <c r="D159" s="79"/>
      <c r="E159" s="153">
        <f>SUM(E161:E165)</f>
        <v>352400</v>
      </c>
      <c r="F159" s="153">
        <f>SUM(F161:F165)</f>
        <v>17337</v>
      </c>
      <c r="G159" s="153">
        <f>(F159/E159)*100</f>
        <v>4.9196935300794555</v>
      </c>
      <c r="H159" s="34">
        <f>SUM(H161:H165)</f>
        <v>301500</v>
      </c>
      <c r="I159" s="34">
        <f>SUM(I161:I165)</f>
        <v>200000</v>
      </c>
      <c r="J159" s="34">
        <f>SUM(J161:J165)</f>
        <v>200000</v>
      </c>
      <c r="K159" s="153">
        <f>(J159/H159)*100</f>
        <v>66.33499170812604</v>
      </c>
    </row>
    <row r="160" spans="1:11" ht="12.75" customHeight="1">
      <c r="A160" s="77"/>
      <c r="B160" s="109" t="s">
        <v>4</v>
      </c>
      <c r="C160" s="189"/>
      <c r="D160" s="79"/>
      <c r="E160" s="186"/>
      <c r="F160" s="186"/>
      <c r="G160" s="186"/>
      <c r="H160" s="186"/>
      <c r="I160" s="186"/>
      <c r="J160" s="186"/>
      <c r="K160" s="186"/>
    </row>
    <row r="161" spans="1:11" ht="24">
      <c r="A161" s="77"/>
      <c r="B161" s="180" t="s">
        <v>453</v>
      </c>
      <c r="C161" s="174">
        <v>50000</v>
      </c>
      <c r="D161" s="38">
        <v>0</v>
      </c>
      <c r="E161" s="175">
        <v>3000</v>
      </c>
      <c r="F161" s="175">
        <v>0</v>
      </c>
      <c r="G161" s="175">
        <f>(F161/E161)*100</f>
        <v>0</v>
      </c>
      <c r="H161" s="175">
        <v>3000</v>
      </c>
      <c r="I161" s="175">
        <v>0</v>
      </c>
      <c r="J161" s="175">
        <v>0</v>
      </c>
      <c r="K161" s="175">
        <f>(J161/H161)*100</f>
        <v>0</v>
      </c>
    </row>
    <row r="162" spans="1:11" ht="36">
      <c r="A162" s="77"/>
      <c r="B162" s="180" t="s">
        <v>454</v>
      </c>
      <c r="C162" s="174">
        <v>280000</v>
      </c>
      <c r="D162" s="38">
        <v>0</v>
      </c>
      <c r="E162" s="175">
        <v>0</v>
      </c>
      <c r="F162" s="175">
        <v>0</v>
      </c>
      <c r="G162" s="175">
        <v>0</v>
      </c>
      <c r="H162" s="175">
        <v>0</v>
      </c>
      <c r="I162" s="175">
        <v>200000</v>
      </c>
      <c r="J162" s="175">
        <v>200000</v>
      </c>
      <c r="K162" s="175">
        <v>0</v>
      </c>
    </row>
    <row r="163" spans="1:11" ht="24">
      <c r="A163" s="77"/>
      <c r="B163" s="180" t="s">
        <v>455</v>
      </c>
      <c r="C163" s="174">
        <v>0</v>
      </c>
      <c r="D163" s="38"/>
      <c r="E163" s="175">
        <v>280000</v>
      </c>
      <c r="F163" s="175">
        <v>5625</v>
      </c>
      <c r="G163" s="175">
        <f>(F163/E163)*100</f>
        <v>2.0089285714285716</v>
      </c>
      <c r="H163" s="175">
        <v>230000</v>
      </c>
      <c r="I163" s="175">
        <v>0</v>
      </c>
      <c r="J163" s="175">
        <v>0</v>
      </c>
      <c r="K163" s="175">
        <f>(J163/H163)*100</f>
        <v>0</v>
      </c>
    </row>
    <row r="164" spans="1:11" ht="24">
      <c r="A164" s="77"/>
      <c r="B164" s="180" t="s">
        <v>382</v>
      </c>
      <c r="C164" s="174">
        <v>62400</v>
      </c>
      <c r="D164" s="38">
        <v>0</v>
      </c>
      <c r="E164" s="175">
        <v>62400</v>
      </c>
      <c r="F164" s="175">
        <v>5612</v>
      </c>
      <c r="G164" s="175">
        <f>(F164/E164)*100</f>
        <v>8.993589743589743</v>
      </c>
      <c r="H164" s="175">
        <v>62400</v>
      </c>
      <c r="I164" s="175">
        <v>0</v>
      </c>
      <c r="J164" s="175">
        <v>0</v>
      </c>
      <c r="K164" s="175">
        <f>(J164/H164)*100</f>
        <v>0</v>
      </c>
    </row>
    <row r="165" spans="1:11" ht="24.75" customHeight="1">
      <c r="A165" s="51"/>
      <c r="B165" s="180" t="s">
        <v>383</v>
      </c>
      <c r="C165" s="174">
        <v>7000</v>
      </c>
      <c r="D165" s="38">
        <v>0</v>
      </c>
      <c r="E165" s="175">
        <v>7000</v>
      </c>
      <c r="F165" s="175">
        <v>6100</v>
      </c>
      <c r="G165" s="175">
        <f>(F165/E165)*100</f>
        <v>87.14285714285714</v>
      </c>
      <c r="H165" s="175">
        <v>6100</v>
      </c>
      <c r="I165" s="175">
        <v>0</v>
      </c>
      <c r="J165" s="175">
        <v>0</v>
      </c>
      <c r="K165" s="175">
        <f>(J165/H165)*100</f>
        <v>0</v>
      </c>
    </row>
    <row r="166" spans="1:11" ht="12">
      <c r="A166" s="81"/>
      <c r="B166" s="82"/>
      <c r="C166" s="41"/>
      <c r="D166" s="83"/>
      <c r="E166" s="155"/>
      <c r="F166" s="155"/>
      <c r="G166" s="155"/>
      <c r="H166" s="155"/>
      <c r="I166" s="155"/>
      <c r="J166" s="155"/>
      <c r="K166" s="155"/>
    </row>
    <row r="167" spans="1:11" ht="12.75" customHeight="1">
      <c r="A167" s="43"/>
      <c r="B167" s="43"/>
      <c r="C167" s="44"/>
      <c r="D167" s="50"/>
      <c r="E167" s="156"/>
      <c r="F167" s="156"/>
      <c r="G167" s="156"/>
      <c r="H167" s="156"/>
      <c r="I167" s="156"/>
      <c r="J167" s="156"/>
      <c r="K167" s="156"/>
    </row>
    <row r="168" spans="1:11" ht="12.75" thickBot="1">
      <c r="A168" s="46">
        <v>750</v>
      </c>
      <c r="B168" s="47" t="s">
        <v>62</v>
      </c>
      <c r="C168" s="48">
        <f>SUM(C170,C174,C190,C219,C227)</f>
        <v>10891260</v>
      </c>
      <c r="D168" s="84" t="e">
        <f>(C168/#REF!)*100</f>
        <v>#REF!</v>
      </c>
      <c r="E168" s="157">
        <f>SUM(E170,E174,E190,E219,E227)</f>
        <v>10943622</v>
      </c>
      <c r="F168" s="157">
        <f>SUM(F170,F174,F190,F219,F227)</f>
        <v>6094887.94</v>
      </c>
      <c r="G168" s="103">
        <f>(F168/E168)*100</f>
        <v>55.69351664375834</v>
      </c>
      <c r="H168" s="157">
        <f>SUM(H170,H174,H190,H219,H227)</f>
        <v>9643764.61</v>
      </c>
      <c r="I168" s="157">
        <f>SUM(I170,I174,I190,I219,I227)</f>
        <v>9871399</v>
      </c>
      <c r="J168" s="157">
        <f>SUM(J170,J174,J190,J219,J227)</f>
        <v>9871399</v>
      </c>
      <c r="K168" s="24">
        <f>(J168/H168)*100</f>
        <v>102.36043079861112</v>
      </c>
    </row>
    <row r="169" spans="1:11" ht="12.75" customHeight="1" thickTop="1">
      <c r="A169" s="17"/>
      <c r="B169" s="17"/>
      <c r="C169" s="33"/>
      <c r="D169" s="50"/>
      <c r="E169" s="153"/>
      <c r="F169" s="153"/>
      <c r="G169" s="153"/>
      <c r="H169" s="153"/>
      <c r="I169" s="153"/>
      <c r="J169" s="153"/>
      <c r="K169" s="153"/>
    </row>
    <row r="170" spans="1:11" ht="12">
      <c r="A170" s="51">
        <v>75011</v>
      </c>
      <c r="B170" s="36" t="s">
        <v>63</v>
      </c>
      <c r="C170" s="31">
        <f>SUM(C172:C172)</f>
        <v>241125</v>
      </c>
      <c r="D170" s="35" t="e">
        <f>(C170/#REF!)*100</f>
        <v>#REF!</v>
      </c>
      <c r="E170" s="152">
        <f>SUM(E172:E172)</f>
        <v>241125</v>
      </c>
      <c r="F170" s="152">
        <f>SUM(F172:F172)</f>
        <v>180846</v>
      </c>
      <c r="G170" s="152">
        <f>(F170/E170)*100</f>
        <v>75.000933125972</v>
      </c>
      <c r="H170" s="152">
        <f>SUM(H172:H172)</f>
        <v>241125</v>
      </c>
      <c r="I170" s="152">
        <f>SUM(I172:I172)</f>
        <v>241800</v>
      </c>
      <c r="J170" s="152">
        <f>SUM(J172:J172)</f>
        <v>241800</v>
      </c>
      <c r="K170" s="152">
        <f>(J170/H170)*100</f>
        <v>100.27993779160187</v>
      </c>
    </row>
    <row r="171" spans="1:11" ht="12.75" customHeight="1">
      <c r="A171" s="17"/>
      <c r="B171" s="17"/>
      <c r="C171" s="53"/>
      <c r="D171" s="50"/>
      <c r="E171" s="159"/>
      <c r="F171" s="159"/>
      <c r="G171" s="159"/>
      <c r="H171" s="159"/>
      <c r="I171" s="159"/>
      <c r="J171" s="159"/>
      <c r="K171" s="159"/>
    </row>
    <row r="172" spans="1:11" ht="48">
      <c r="A172" s="17"/>
      <c r="B172" s="180" t="s">
        <v>162</v>
      </c>
      <c r="C172" s="174">
        <v>241125</v>
      </c>
      <c r="D172" s="35" t="e">
        <f>(C172/#REF!)*100</f>
        <v>#REF!</v>
      </c>
      <c r="E172" s="175">
        <v>241125</v>
      </c>
      <c r="F172" s="175">
        <v>180846</v>
      </c>
      <c r="G172" s="175">
        <f>(F172/E172)*100</f>
        <v>75.000933125972</v>
      </c>
      <c r="H172" s="175">
        <v>241125</v>
      </c>
      <c r="I172" s="175">
        <v>241800</v>
      </c>
      <c r="J172" s="175">
        <v>241800</v>
      </c>
      <c r="K172" s="175">
        <f>(J172/H172)*100</f>
        <v>100.27993779160187</v>
      </c>
    </row>
    <row r="173" spans="1:11" ht="12.75" customHeight="1">
      <c r="A173" s="17"/>
      <c r="B173" s="17"/>
      <c r="C173" s="49"/>
      <c r="D173" s="50"/>
      <c r="E173" s="158"/>
      <c r="F173" s="158"/>
      <c r="G173" s="158"/>
      <c r="H173" s="158"/>
      <c r="I173" s="158"/>
      <c r="J173" s="158"/>
      <c r="K173" s="158"/>
    </row>
    <row r="174" spans="1:11" ht="12">
      <c r="A174" s="51">
        <v>75022</v>
      </c>
      <c r="B174" s="36" t="s">
        <v>64</v>
      </c>
      <c r="C174" s="31">
        <f>SUM(C176:C180)</f>
        <v>327328</v>
      </c>
      <c r="D174" s="52" t="e">
        <f>(C174/#REF!)*100</f>
        <v>#REF!</v>
      </c>
      <c r="E174" s="152">
        <f>SUM(E176:E181)</f>
        <v>327328</v>
      </c>
      <c r="F174" s="152">
        <f>SUM(F176:F181)</f>
        <v>227064.35</v>
      </c>
      <c r="G174" s="152">
        <f>(F174/E174)*100</f>
        <v>69.36905794799101</v>
      </c>
      <c r="H174" s="152">
        <f>SUM(H176:H181)</f>
        <v>322580.61</v>
      </c>
      <c r="I174" s="152">
        <f>SUM(I176:I181)</f>
        <v>318828</v>
      </c>
      <c r="J174" s="152">
        <f>SUM(J176:J181)</f>
        <v>318828</v>
      </c>
      <c r="K174" s="152">
        <f>(J174/H174)*100</f>
        <v>98.8366907731993</v>
      </c>
    </row>
    <row r="175" spans="1:11" ht="12.75" customHeight="1">
      <c r="A175" s="17"/>
      <c r="B175" s="17"/>
      <c r="C175" s="33"/>
      <c r="D175" s="50"/>
      <c r="E175" s="153"/>
      <c r="F175" s="153"/>
      <c r="G175" s="153"/>
      <c r="H175" s="153"/>
      <c r="I175" s="153"/>
      <c r="J175" s="153"/>
      <c r="K175" s="153"/>
    </row>
    <row r="176" spans="1:11" ht="12">
      <c r="A176" s="17"/>
      <c r="B176" s="176" t="s">
        <v>303</v>
      </c>
      <c r="C176" s="174">
        <v>297328</v>
      </c>
      <c r="D176" s="35" t="e">
        <f>(C176/#REF!)*100</f>
        <v>#REF!</v>
      </c>
      <c r="E176" s="175">
        <v>296448</v>
      </c>
      <c r="F176" s="175">
        <v>217868.65</v>
      </c>
      <c r="G176" s="175">
        <f>(F176/E176)*100</f>
        <v>73.49304093803973</v>
      </c>
      <c r="H176" s="175">
        <v>292200.61</v>
      </c>
      <c r="I176" s="175">
        <v>299328</v>
      </c>
      <c r="J176" s="175">
        <v>299328</v>
      </c>
      <c r="K176" s="175">
        <f>(J176/H176)*100</f>
        <v>102.43921119808752</v>
      </c>
    </row>
    <row r="177" spans="1:11" ht="12">
      <c r="A177" s="17"/>
      <c r="B177" s="203"/>
      <c r="C177" s="200"/>
      <c r="D177" s="50"/>
      <c r="E177" s="201"/>
      <c r="F177" s="201"/>
      <c r="G177" s="201"/>
      <c r="H177" s="201"/>
      <c r="I177" s="201"/>
      <c r="J177" s="201"/>
      <c r="K177" s="201"/>
    </row>
    <row r="178" spans="1:11" ht="12">
      <c r="A178" s="17"/>
      <c r="B178" s="176" t="s">
        <v>133</v>
      </c>
      <c r="C178" s="174">
        <f>3000-2000</f>
        <v>1000</v>
      </c>
      <c r="D178" s="35" t="e">
        <f>(C178/#REF!)*100</f>
        <v>#REF!</v>
      </c>
      <c r="E178" s="175">
        <f>3000-2000</f>
        <v>1000</v>
      </c>
      <c r="F178" s="175">
        <v>700</v>
      </c>
      <c r="G178" s="175">
        <f>(F178/E178)*100</f>
        <v>70</v>
      </c>
      <c r="H178" s="175">
        <v>700</v>
      </c>
      <c r="I178" s="175">
        <v>3000</v>
      </c>
      <c r="J178" s="175">
        <v>3000</v>
      </c>
      <c r="K178" s="175">
        <f>(J178/H178)*100</f>
        <v>428.57142857142856</v>
      </c>
    </row>
    <row r="179" spans="1:11" ht="12">
      <c r="A179" s="17"/>
      <c r="B179" s="180" t="s">
        <v>2</v>
      </c>
      <c r="C179" s="174">
        <f>15000+2000</f>
        <v>17000</v>
      </c>
      <c r="D179" s="35" t="e">
        <f>(C179/#REF!)*100</f>
        <v>#REF!</v>
      </c>
      <c r="E179" s="175">
        <v>15000</v>
      </c>
      <c r="F179" s="175">
        <v>3615.7</v>
      </c>
      <c r="G179" s="175">
        <f>(F179/E179)*100</f>
        <v>24.104666666666667</v>
      </c>
      <c r="H179" s="175">
        <v>14800</v>
      </c>
      <c r="I179" s="175">
        <v>16500</v>
      </c>
      <c r="J179" s="175">
        <v>16500</v>
      </c>
      <c r="K179" s="175">
        <f>(J179/H179)*100</f>
        <v>111.48648648648648</v>
      </c>
    </row>
    <row r="180" spans="1:11" ht="12">
      <c r="A180" s="17"/>
      <c r="B180" s="195" t="s">
        <v>244</v>
      </c>
      <c r="C180" s="178">
        <f>2000+10000</f>
        <v>12000</v>
      </c>
      <c r="D180" s="38">
        <v>0</v>
      </c>
      <c r="E180" s="179">
        <v>10000</v>
      </c>
      <c r="F180" s="179">
        <v>0</v>
      </c>
      <c r="G180" s="175">
        <f>(F180/E180)*100</f>
        <v>0</v>
      </c>
      <c r="H180" s="179">
        <v>10000</v>
      </c>
      <c r="I180" s="179">
        <v>0</v>
      </c>
      <c r="J180" s="179">
        <v>0</v>
      </c>
      <c r="K180" s="175">
        <f>(J180/H180)*100</f>
        <v>0</v>
      </c>
    </row>
    <row r="181" spans="1:11" ht="12">
      <c r="A181" s="17"/>
      <c r="B181" s="107" t="s">
        <v>300</v>
      </c>
      <c r="C181" s="200">
        <v>0</v>
      </c>
      <c r="D181" s="79"/>
      <c r="E181" s="238">
        <v>4880</v>
      </c>
      <c r="F181" s="238">
        <v>4880</v>
      </c>
      <c r="G181" s="224">
        <f>(F181/E181)*100</f>
        <v>100</v>
      </c>
      <c r="H181" s="238">
        <v>4880</v>
      </c>
      <c r="I181" s="238">
        <v>0</v>
      </c>
      <c r="J181" s="238">
        <v>0</v>
      </c>
      <c r="K181" s="224">
        <f>(J181/H181)*100</f>
        <v>0</v>
      </c>
    </row>
    <row r="182" spans="1:11" ht="12">
      <c r="A182" s="17"/>
      <c r="B182" s="88" t="s">
        <v>4</v>
      </c>
      <c r="C182" s="182"/>
      <c r="D182" s="50"/>
      <c r="E182" s="183"/>
      <c r="F182" s="183"/>
      <c r="G182" s="183"/>
      <c r="H182" s="183"/>
      <c r="I182" s="183"/>
      <c r="J182" s="183"/>
      <c r="K182" s="183"/>
    </row>
    <row r="183" spans="1:11" ht="12">
      <c r="A183" s="36" t="s">
        <v>14</v>
      </c>
      <c r="B183" s="180" t="s">
        <v>456</v>
      </c>
      <c r="C183" s="174"/>
      <c r="D183" s="35"/>
      <c r="E183" s="175">
        <v>4880</v>
      </c>
      <c r="F183" s="175">
        <v>4880</v>
      </c>
      <c r="G183" s="175">
        <f>(F183/E183)*100</f>
        <v>100</v>
      </c>
      <c r="H183" s="175">
        <v>4880</v>
      </c>
      <c r="I183" s="175">
        <v>0</v>
      </c>
      <c r="J183" s="175">
        <v>0</v>
      </c>
      <c r="K183" s="175">
        <v>0</v>
      </c>
    </row>
    <row r="184" spans="1:11" ht="12.75" thickBot="1">
      <c r="A184" s="130"/>
      <c r="B184" s="246"/>
      <c r="C184" s="247"/>
      <c r="D184" s="248"/>
      <c r="E184" s="249"/>
      <c r="F184" s="249"/>
      <c r="G184" s="249"/>
      <c r="H184" s="249"/>
      <c r="I184" s="249"/>
      <c r="J184" s="249"/>
      <c r="K184" s="249"/>
    </row>
    <row r="185" spans="1:11" ht="12">
      <c r="A185" s="2"/>
      <c r="B185" s="3"/>
      <c r="C185" s="4"/>
      <c r="D185" s="5"/>
      <c r="E185" s="4"/>
      <c r="F185" s="4"/>
      <c r="G185" s="4"/>
      <c r="H185" s="4"/>
      <c r="I185" s="4"/>
      <c r="J185" s="4"/>
      <c r="K185" s="4"/>
    </row>
    <row r="186" spans="1:11" ht="12">
      <c r="A186" s="6" t="s">
        <v>43</v>
      </c>
      <c r="B186" s="7" t="s">
        <v>0</v>
      </c>
      <c r="C186" s="8" t="s">
        <v>249</v>
      </c>
      <c r="D186" s="8" t="s">
        <v>42</v>
      </c>
      <c r="E186" s="8" t="s">
        <v>39</v>
      </c>
      <c r="F186" s="8" t="s">
        <v>12</v>
      </c>
      <c r="G186" s="8" t="s">
        <v>42</v>
      </c>
      <c r="H186" s="8" t="s">
        <v>285</v>
      </c>
      <c r="I186" s="8" t="s">
        <v>288</v>
      </c>
      <c r="J186" s="8" t="s">
        <v>289</v>
      </c>
      <c r="K186" s="8" t="s">
        <v>42</v>
      </c>
    </row>
    <row r="187" spans="1:11" ht="11.25" customHeight="1">
      <c r="A187" s="6" t="s">
        <v>45</v>
      </c>
      <c r="B187" s="9"/>
      <c r="C187" s="8" t="s">
        <v>248</v>
      </c>
      <c r="D187" s="10" t="s">
        <v>13</v>
      </c>
      <c r="E187" s="8" t="s">
        <v>284</v>
      </c>
      <c r="F187" s="8" t="s">
        <v>284</v>
      </c>
      <c r="G187" s="8" t="s">
        <v>13</v>
      </c>
      <c r="H187" s="8" t="s">
        <v>286</v>
      </c>
      <c r="I187" s="8" t="s">
        <v>469</v>
      </c>
      <c r="J187" s="8" t="s">
        <v>287</v>
      </c>
      <c r="K187" s="8" t="s">
        <v>13</v>
      </c>
    </row>
    <row r="188" spans="1:11" ht="12.75" thickBot="1">
      <c r="A188" s="11"/>
      <c r="B188" s="12"/>
      <c r="C188" s="13"/>
      <c r="D188" s="13"/>
      <c r="E188" s="13" t="s">
        <v>467</v>
      </c>
      <c r="F188" s="13" t="s">
        <v>467</v>
      </c>
      <c r="G188" s="13"/>
      <c r="H188" s="13" t="s">
        <v>468</v>
      </c>
      <c r="I188" s="13" t="s">
        <v>467</v>
      </c>
      <c r="J188" s="13" t="s">
        <v>467</v>
      </c>
      <c r="K188" s="13"/>
    </row>
    <row r="189" spans="1:11" ht="12.75" customHeight="1">
      <c r="A189" s="43"/>
      <c r="B189" s="43"/>
      <c r="C189" s="44"/>
      <c r="D189" s="79"/>
      <c r="E189" s="156"/>
      <c r="F189" s="156"/>
      <c r="G189" s="156"/>
      <c r="H189" s="156"/>
      <c r="I189" s="156"/>
      <c r="J189" s="156"/>
      <c r="K189" s="156"/>
    </row>
    <row r="190" spans="1:11" ht="12">
      <c r="A190" s="51">
        <v>75023</v>
      </c>
      <c r="B190" s="36" t="s">
        <v>65</v>
      </c>
      <c r="C190" s="31">
        <f>SUM(C194:C217)</f>
        <v>9241807</v>
      </c>
      <c r="D190" s="32" t="e">
        <f>(C190/#REF!)*100</f>
        <v>#REF!</v>
      </c>
      <c r="E190" s="152">
        <f>SUM(E192,E211)</f>
        <v>9540169</v>
      </c>
      <c r="F190" s="152">
        <f>SUM(F192,F211)</f>
        <v>5419199.08</v>
      </c>
      <c r="G190" s="152">
        <f>(F190/E190)*100</f>
        <v>56.804015526349694</v>
      </c>
      <c r="H190" s="150">
        <f>SUM(H192,H211)</f>
        <v>8710169</v>
      </c>
      <c r="I190" s="150">
        <f>SUM(I192,I211)</f>
        <v>8709619</v>
      </c>
      <c r="J190" s="150">
        <f>SUM(J192,J211)</f>
        <v>8709619</v>
      </c>
      <c r="K190" s="152">
        <f>(J190/H190)*100</f>
        <v>99.99368554157789</v>
      </c>
    </row>
    <row r="191" spans="1:11" ht="12">
      <c r="A191" s="17"/>
      <c r="B191" s="17"/>
      <c r="C191" s="53"/>
      <c r="D191" s="69"/>
      <c r="E191" s="159"/>
      <c r="F191" s="159"/>
      <c r="G191" s="159"/>
      <c r="H191" s="159"/>
      <c r="I191" s="159"/>
      <c r="J191" s="159"/>
      <c r="K191" s="159"/>
    </row>
    <row r="192" spans="1:11" ht="12">
      <c r="A192" s="17"/>
      <c r="B192" s="17" t="s">
        <v>299</v>
      </c>
      <c r="C192" s="33"/>
      <c r="D192" s="69"/>
      <c r="E192" s="153">
        <f>SUM(E194:E209)</f>
        <v>8598669</v>
      </c>
      <c r="F192" s="153">
        <f>SUM(F194:F209)</f>
        <v>5038818.42</v>
      </c>
      <c r="G192" s="153">
        <f>(F192/E192)*100</f>
        <v>58.599981229653096</v>
      </c>
      <c r="H192" s="34">
        <f>SUM(H194:H209)</f>
        <v>7903169</v>
      </c>
      <c r="I192" s="34">
        <f>SUM(I194:I209)</f>
        <v>8514619</v>
      </c>
      <c r="J192" s="34">
        <f>SUM(J194:J209)</f>
        <v>8514619</v>
      </c>
      <c r="K192" s="153">
        <f>(J192/H192)*100</f>
        <v>107.73676989572158</v>
      </c>
    </row>
    <row r="193" spans="1:11" ht="12">
      <c r="A193" s="17"/>
      <c r="B193" s="110" t="s">
        <v>4</v>
      </c>
      <c r="C193" s="182"/>
      <c r="D193" s="50"/>
      <c r="E193" s="183"/>
      <c r="F193" s="183"/>
      <c r="G193" s="183"/>
      <c r="H193" s="183"/>
      <c r="I193" s="183"/>
      <c r="J193" s="183"/>
      <c r="K193" s="183"/>
    </row>
    <row r="194" spans="1:11" s="85" customFormat="1" ht="24">
      <c r="A194" s="55"/>
      <c r="B194" s="180" t="s">
        <v>134</v>
      </c>
      <c r="C194" s="174">
        <v>6541317</v>
      </c>
      <c r="D194" s="35" t="e">
        <f>(C194/#REF!)*100</f>
        <v>#REF!</v>
      </c>
      <c r="E194" s="175">
        <v>6558179</v>
      </c>
      <c r="F194" s="175">
        <v>3809441.78</v>
      </c>
      <c r="G194" s="175">
        <f>(F194/E194)*100</f>
        <v>58.086883264393975</v>
      </c>
      <c r="H194" s="175">
        <v>6258179</v>
      </c>
      <c r="I194" s="175">
        <v>6660000</v>
      </c>
      <c r="J194" s="175">
        <v>6660000</v>
      </c>
      <c r="K194" s="175">
        <f>(J194/H194)*100</f>
        <v>106.42073357121934</v>
      </c>
    </row>
    <row r="195" spans="1:11" s="85" customFormat="1" ht="12">
      <c r="A195" s="55"/>
      <c r="B195" s="204"/>
      <c r="C195" s="191"/>
      <c r="D195" s="50"/>
      <c r="E195" s="192"/>
      <c r="F195" s="192"/>
      <c r="G195" s="192"/>
      <c r="H195" s="192"/>
      <c r="I195" s="192"/>
      <c r="J195" s="192"/>
      <c r="K195" s="192"/>
    </row>
    <row r="196" spans="1:11" s="85" customFormat="1" ht="24">
      <c r="A196" s="86"/>
      <c r="B196" s="180" t="s">
        <v>138</v>
      </c>
      <c r="C196" s="174">
        <v>137290</v>
      </c>
      <c r="D196" s="35" t="e">
        <f>(C196/#REF!)*100</f>
        <v>#REF!</v>
      </c>
      <c r="E196" s="175">
        <v>137290</v>
      </c>
      <c r="F196" s="175">
        <v>95582.06</v>
      </c>
      <c r="G196" s="175">
        <f>(F196/E196)*100</f>
        <v>69.6205550294996</v>
      </c>
      <c r="H196" s="175">
        <v>137290</v>
      </c>
      <c r="I196" s="175">
        <v>0</v>
      </c>
      <c r="J196" s="175">
        <v>0</v>
      </c>
      <c r="K196" s="175">
        <f>(J196/H196)*100</f>
        <v>0</v>
      </c>
    </row>
    <row r="197" spans="1:11" s="85" customFormat="1" ht="12">
      <c r="A197" s="55"/>
      <c r="B197" s="204"/>
      <c r="C197" s="200"/>
      <c r="D197" s="50"/>
      <c r="E197" s="201"/>
      <c r="F197" s="201"/>
      <c r="G197" s="201"/>
      <c r="H197" s="201"/>
      <c r="I197" s="201"/>
      <c r="J197" s="201"/>
      <c r="K197" s="201"/>
    </row>
    <row r="198" spans="1:11" ht="12">
      <c r="A198" s="17"/>
      <c r="B198" s="205" t="s">
        <v>141</v>
      </c>
      <c r="C198" s="174">
        <v>28200</v>
      </c>
      <c r="D198" s="35" t="e">
        <f>(C198/#REF!)*100</f>
        <v>#REF!</v>
      </c>
      <c r="E198" s="175">
        <v>28200</v>
      </c>
      <c r="F198" s="175">
        <v>23671.24</v>
      </c>
      <c r="G198" s="175">
        <f>(F198/E198)*100</f>
        <v>83.94056737588653</v>
      </c>
      <c r="H198" s="175">
        <v>28200</v>
      </c>
      <c r="I198" s="175">
        <v>0</v>
      </c>
      <c r="J198" s="175">
        <v>0</v>
      </c>
      <c r="K198" s="175">
        <f>(J198/H198)*100</f>
        <v>0</v>
      </c>
    </row>
    <row r="199" spans="1:11" ht="12">
      <c r="A199" s="17"/>
      <c r="B199" s="206"/>
      <c r="C199" s="191"/>
      <c r="D199" s="207"/>
      <c r="E199" s="192"/>
      <c r="F199" s="192"/>
      <c r="G199" s="192"/>
      <c r="H199" s="192"/>
      <c r="I199" s="192"/>
      <c r="J199" s="192"/>
      <c r="K199" s="192"/>
    </row>
    <row r="200" spans="1:11" ht="24">
      <c r="A200" s="17"/>
      <c r="B200" s="180" t="s">
        <v>410</v>
      </c>
      <c r="C200" s="174">
        <v>1800000</v>
      </c>
      <c r="D200" s="35" t="e">
        <f>(C200/#REF!)*100</f>
        <v>#REF!</v>
      </c>
      <c r="E200" s="175">
        <v>1800000</v>
      </c>
      <c r="F200" s="175">
        <v>1097630.1</v>
      </c>
      <c r="G200" s="175">
        <f>(F200/E200)*100</f>
        <v>60.97945</v>
      </c>
      <c r="H200" s="175">
        <v>1450000</v>
      </c>
      <c r="I200" s="175">
        <v>1533119</v>
      </c>
      <c r="J200" s="175">
        <v>1533119</v>
      </c>
      <c r="K200" s="175">
        <f>(J200/H200)*100</f>
        <v>105.7323448275862</v>
      </c>
    </row>
    <row r="201" spans="1:11" ht="12">
      <c r="A201" s="17"/>
      <c r="B201" s="204"/>
      <c r="C201" s="200"/>
      <c r="D201" s="50"/>
      <c r="E201" s="201"/>
      <c r="F201" s="201"/>
      <c r="G201" s="201"/>
      <c r="H201" s="201"/>
      <c r="I201" s="201"/>
      <c r="J201" s="201"/>
      <c r="K201" s="201"/>
    </row>
    <row r="202" spans="1:11" ht="12">
      <c r="A202" s="17"/>
      <c r="B202" s="180" t="s">
        <v>390</v>
      </c>
      <c r="C202" s="174"/>
      <c r="D202" s="35"/>
      <c r="E202" s="175">
        <v>0</v>
      </c>
      <c r="F202" s="175">
        <v>0</v>
      </c>
      <c r="G202" s="175">
        <v>0</v>
      </c>
      <c r="H202" s="175">
        <v>0</v>
      </c>
      <c r="I202" s="175">
        <v>12000</v>
      </c>
      <c r="J202" s="175">
        <v>12000</v>
      </c>
      <c r="K202" s="175">
        <v>0</v>
      </c>
    </row>
    <row r="203" spans="1:11" ht="24">
      <c r="A203" s="17"/>
      <c r="B203" s="181" t="s">
        <v>411</v>
      </c>
      <c r="C203" s="182">
        <v>25000</v>
      </c>
      <c r="D203" s="35">
        <v>0</v>
      </c>
      <c r="E203" s="183">
        <v>25000</v>
      </c>
      <c r="F203" s="183">
        <v>12493.24</v>
      </c>
      <c r="G203" s="175">
        <f>(F203/E203)*100</f>
        <v>49.97296</v>
      </c>
      <c r="H203" s="183">
        <v>25000</v>
      </c>
      <c r="I203" s="183">
        <v>50000</v>
      </c>
      <c r="J203" s="183">
        <v>50000</v>
      </c>
      <c r="K203" s="175">
        <f>(J203/H203)*100</f>
        <v>200</v>
      </c>
    </row>
    <row r="204" spans="1:11" ht="12">
      <c r="A204" s="17"/>
      <c r="B204" s="204"/>
      <c r="C204" s="191"/>
      <c r="D204" s="50"/>
      <c r="E204" s="192"/>
      <c r="F204" s="192"/>
      <c r="G204" s="192"/>
      <c r="H204" s="192"/>
      <c r="I204" s="192"/>
      <c r="J204" s="192"/>
      <c r="K204" s="192"/>
    </row>
    <row r="205" spans="1:11" ht="24">
      <c r="A205" s="17"/>
      <c r="B205" s="180" t="s">
        <v>240</v>
      </c>
      <c r="C205" s="174">
        <v>50000</v>
      </c>
      <c r="D205" s="208">
        <v>0</v>
      </c>
      <c r="E205" s="175">
        <v>50000</v>
      </c>
      <c r="F205" s="175">
        <v>0</v>
      </c>
      <c r="G205" s="175">
        <f>(F205/E205)*100</f>
        <v>0</v>
      </c>
      <c r="H205" s="175">
        <v>4500</v>
      </c>
      <c r="I205" s="175">
        <v>23500</v>
      </c>
      <c r="J205" s="175">
        <v>23500</v>
      </c>
      <c r="K205" s="175">
        <f>(J205/H205)*100</f>
        <v>522.2222222222223</v>
      </c>
    </row>
    <row r="206" spans="1:11" ht="12">
      <c r="A206" s="17"/>
      <c r="B206" s="204"/>
      <c r="C206" s="200"/>
      <c r="D206" s="209"/>
      <c r="E206" s="201"/>
      <c r="F206" s="201"/>
      <c r="G206" s="201"/>
      <c r="H206" s="201"/>
      <c r="I206" s="201"/>
      <c r="J206" s="201"/>
      <c r="K206" s="201"/>
    </row>
    <row r="207" spans="1:11" ht="24">
      <c r="A207" s="17"/>
      <c r="B207" s="180" t="s">
        <v>304</v>
      </c>
      <c r="C207" s="174"/>
      <c r="D207" s="208"/>
      <c r="E207" s="175">
        <v>0</v>
      </c>
      <c r="F207" s="175">
        <v>0</v>
      </c>
      <c r="G207" s="175">
        <v>0</v>
      </c>
      <c r="H207" s="175">
        <v>0</v>
      </c>
      <c r="I207" s="175">
        <v>200000</v>
      </c>
      <c r="J207" s="175">
        <v>200000</v>
      </c>
      <c r="K207" s="175">
        <v>0</v>
      </c>
    </row>
    <row r="208" spans="1:11" ht="12">
      <c r="A208" s="17"/>
      <c r="B208" s="181"/>
      <c r="C208" s="182"/>
      <c r="D208" s="236"/>
      <c r="E208" s="183"/>
      <c r="F208" s="183"/>
      <c r="G208" s="183"/>
      <c r="H208" s="183"/>
      <c r="I208" s="183"/>
      <c r="J208" s="183"/>
      <c r="K208" s="183"/>
    </row>
    <row r="209" spans="1:11" ht="36" customHeight="1">
      <c r="A209" s="17"/>
      <c r="B209" s="213" t="s">
        <v>412</v>
      </c>
      <c r="C209" s="174"/>
      <c r="D209" s="208"/>
      <c r="E209" s="175">
        <v>0</v>
      </c>
      <c r="F209" s="175">
        <v>0</v>
      </c>
      <c r="G209" s="175">
        <v>0</v>
      </c>
      <c r="H209" s="175">
        <v>0</v>
      </c>
      <c r="I209" s="175">
        <v>36000</v>
      </c>
      <c r="J209" s="175">
        <v>36000</v>
      </c>
      <c r="K209" s="175">
        <v>0</v>
      </c>
    </row>
    <row r="210" spans="1:11" ht="12">
      <c r="A210" s="17"/>
      <c r="B210" s="55"/>
      <c r="C210" s="49"/>
      <c r="D210" s="50"/>
      <c r="E210" s="158"/>
      <c r="F210" s="158"/>
      <c r="G210" s="158"/>
      <c r="H210" s="158"/>
      <c r="I210" s="158"/>
      <c r="J210" s="158"/>
      <c r="K210" s="158"/>
    </row>
    <row r="211" spans="1:11" ht="12">
      <c r="A211" s="17"/>
      <c r="B211" s="55" t="s">
        <v>300</v>
      </c>
      <c r="C211" s="49"/>
      <c r="D211" s="50"/>
      <c r="E211" s="153">
        <f>SUM(E213:E217)</f>
        <v>941500</v>
      </c>
      <c r="F211" s="153">
        <f>SUM(F213:F217)</f>
        <v>380380.66000000003</v>
      </c>
      <c r="G211" s="153">
        <f>(F211/E211)*100</f>
        <v>40.4015570897504</v>
      </c>
      <c r="H211" s="153">
        <f>SUM(H213:H217)</f>
        <v>807000</v>
      </c>
      <c r="I211" s="153">
        <f>SUM(I213:I217)</f>
        <v>195000</v>
      </c>
      <c r="J211" s="153">
        <f>SUM(J213:J217)</f>
        <v>195000</v>
      </c>
      <c r="K211" s="153">
        <f>(J211/H211)*100</f>
        <v>24.1635687732342</v>
      </c>
    </row>
    <row r="212" spans="1:11" ht="12">
      <c r="A212" s="17"/>
      <c r="B212" s="88" t="s">
        <v>4</v>
      </c>
      <c r="C212" s="211"/>
      <c r="D212" s="50"/>
      <c r="E212" s="212"/>
      <c r="F212" s="212"/>
      <c r="G212" s="212"/>
      <c r="H212" s="212"/>
      <c r="I212" s="212"/>
      <c r="J212" s="212"/>
      <c r="K212" s="212"/>
    </row>
    <row r="213" spans="1:11" ht="12">
      <c r="A213" s="17"/>
      <c r="B213" s="213" t="s">
        <v>384</v>
      </c>
      <c r="C213" s="214">
        <v>50000</v>
      </c>
      <c r="D213" s="66" t="e">
        <f>(C213/#REF!)*100</f>
        <v>#REF!</v>
      </c>
      <c r="E213" s="215">
        <v>90000</v>
      </c>
      <c r="F213" s="215">
        <v>10154.59</v>
      </c>
      <c r="G213" s="215">
        <f>(F213/E213)*100</f>
        <v>11.282877777777777</v>
      </c>
      <c r="H213" s="215">
        <v>90000</v>
      </c>
      <c r="I213" s="215">
        <v>75000</v>
      </c>
      <c r="J213" s="215">
        <v>75000</v>
      </c>
      <c r="K213" s="215">
        <f>(J213/H213)*100</f>
        <v>83.33333333333334</v>
      </c>
    </row>
    <row r="214" spans="1:11" ht="12">
      <c r="A214" s="17"/>
      <c r="B214" s="210"/>
      <c r="C214" s="211"/>
      <c r="D214" s="50"/>
      <c r="E214" s="212"/>
      <c r="F214" s="212"/>
      <c r="G214" s="212"/>
      <c r="H214" s="212"/>
      <c r="I214" s="212"/>
      <c r="J214" s="212"/>
      <c r="K214" s="212"/>
    </row>
    <row r="215" spans="1:11" ht="12">
      <c r="A215" s="17"/>
      <c r="B215" s="213" t="s">
        <v>385</v>
      </c>
      <c r="C215" s="214">
        <v>110000</v>
      </c>
      <c r="D215" s="66">
        <v>0</v>
      </c>
      <c r="E215" s="215">
        <v>70000</v>
      </c>
      <c r="F215" s="215">
        <v>0</v>
      </c>
      <c r="G215" s="215">
        <f>(F215/E215)*100</f>
        <v>0</v>
      </c>
      <c r="H215" s="215">
        <v>0</v>
      </c>
      <c r="I215" s="215">
        <v>120000</v>
      </c>
      <c r="J215" s="215">
        <v>120000</v>
      </c>
      <c r="K215" s="215">
        <v>0</v>
      </c>
    </row>
    <row r="216" spans="1:11" ht="12">
      <c r="A216" s="17"/>
      <c r="B216" s="210"/>
      <c r="C216" s="211"/>
      <c r="D216" s="50"/>
      <c r="E216" s="212"/>
      <c r="F216" s="212"/>
      <c r="G216" s="212"/>
      <c r="H216" s="212"/>
      <c r="I216" s="212"/>
      <c r="J216" s="212"/>
      <c r="K216" s="212"/>
    </row>
    <row r="217" spans="1:11" ht="36">
      <c r="A217" s="17"/>
      <c r="B217" s="213" t="s">
        <v>397</v>
      </c>
      <c r="C217" s="214">
        <v>500000</v>
      </c>
      <c r="D217" s="35" t="e">
        <f>(C217/#REF!)*100</f>
        <v>#REF!</v>
      </c>
      <c r="E217" s="215">
        <v>781500</v>
      </c>
      <c r="F217" s="215">
        <v>370226.07</v>
      </c>
      <c r="G217" s="215">
        <f>(F217/E217)*100</f>
        <v>47.373777351247604</v>
      </c>
      <c r="H217" s="215">
        <v>717000</v>
      </c>
      <c r="I217" s="215">
        <v>0</v>
      </c>
      <c r="J217" s="215">
        <v>0</v>
      </c>
      <c r="K217" s="215">
        <f>(J217/H217)*100</f>
        <v>0</v>
      </c>
    </row>
    <row r="218" spans="1:11" ht="15.75" customHeight="1">
      <c r="A218" s="17"/>
      <c r="B218" s="56"/>
      <c r="C218" s="44"/>
      <c r="D218" s="50"/>
      <c r="E218" s="156"/>
      <c r="F218" s="156"/>
      <c r="G218" s="156"/>
      <c r="H218" s="156"/>
      <c r="I218" s="156"/>
      <c r="J218" s="156"/>
      <c r="K218" s="156"/>
    </row>
    <row r="219" spans="1:11" ht="12">
      <c r="A219" s="51">
        <v>75075</v>
      </c>
      <c r="B219" s="80" t="s">
        <v>148</v>
      </c>
      <c r="C219" s="31">
        <f>SUM(C221,C225)</f>
        <v>1070000</v>
      </c>
      <c r="D219" s="52" t="e">
        <f>(C219/#REF!)*100</f>
        <v>#REF!</v>
      </c>
      <c r="E219" s="152">
        <f>SUM(E221,E225)</f>
        <v>824000</v>
      </c>
      <c r="F219" s="152">
        <f>SUM(F221,F225)</f>
        <v>259108.11</v>
      </c>
      <c r="G219" s="152">
        <f>(F219/E219)*100</f>
        <v>31.445158980582523</v>
      </c>
      <c r="H219" s="152">
        <f>SUM(H221,H225)</f>
        <v>358890</v>
      </c>
      <c r="I219" s="152">
        <f>SUM(I221,I225)</f>
        <v>576800</v>
      </c>
      <c r="J219" s="152">
        <f>SUM(J221,J225)</f>
        <v>576800</v>
      </c>
      <c r="K219" s="152">
        <f>(J219/H219)*100</f>
        <v>160.71776867563878</v>
      </c>
    </row>
    <row r="220" spans="1:11" ht="12">
      <c r="A220" s="77"/>
      <c r="B220" s="88"/>
      <c r="C220" s="33"/>
      <c r="D220" s="50"/>
      <c r="E220" s="153"/>
      <c r="F220" s="153"/>
      <c r="G220" s="153"/>
      <c r="H220" s="153"/>
      <c r="I220" s="153"/>
      <c r="J220" s="153"/>
      <c r="K220" s="153"/>
    </row>
    <row r="221" spans="1:11" ht="12">
      <c r="A221" s="17"/>
      <c r="B221" s="172" t="s">
        <v>1</v>
      </c>
      <c r="C221" s="182">
        <v>1000000</v>
      </c>
      <c r="D221" s="50" t="e">
        <f>(C221/#REF!)*100</f>
        <v>#REF!</v>
      </c>
      <c r="E221" s="183">
        <v>579000</v>
      </c>
      <c r="F221" s="183">
        <v>119168.56</v>
      </c>
      <c r="G221" s="183">
        <f>(F221/E221)*100</f>
        <v>20.581789291882554</v>
      </c>
      <c r="H221" s="183">
        <v>158890</v>
      </c>
      <c r="I221" s="183">
        <v>476800</v>
      </c>
      <c r="J221" s="183">
        <v>476800</v>
      </c>
      <c r="K221" s="183">
        <f>(J221/H221)*100</f>
        <v>300.0818176096671</v>
      </c>
    </row>
    <row r="222" spans="1:11" ht="12">
      <c r="A222" s="17"/>
      <c r="B222" s="172" t="s">
        <v>167</v>
      </c>
      <c r="C222" s="182"/>
      <c r="D222" s="50"/>
      <c r="E222" s="183"/>
      <c r="F222" s="183"/>
      <c r="G222" s="183"/>
      <c r="H222" s="186"/>
      <c r="I222" s="186"/>
      <c r="J222" s="186"/>
      <c r="K222" s="183"/>
    </row>
    <row r="223" spans="1:11" ht="12">
      <c r="A223" s="17"/>
      <c r="B223" s="172" t="s">
        <v>111</v>
      </c>
      <c r="C223" s="182">
        <v>10650</v>
      </c>
      <c r="D223" s="50" t="e">
        <f>(C223/#REF!)*100</f>
        <v>#REF!</v>
      </c>
      <c r="E223" s="183">
        <v>15650</v>
      </c>
      <c r="F223" s="183">
        <v>11500</v>
      </c>
      <c r="G223" s="183">
        <f>(F223/E223)*100</f>
        <v>73.48242811501598</v>
      </c>
      <c r="H223" s="183">
        <v>12370</v>
      </c>
      <c r="I223" s="183">
        <v>13300</v>
      </c>
      <c r="J223" s="183">
        <v>13300</v>
      </c>
      <c r="K223" s="183">
        <f>(J223/H223)*100</f>
        <v>107.51818916734035</v>
      </c>
    </row>
    <row r="224" spans="1:11" ht="12">
      <c r="A224" s="17"/>
      <c r="B224" s="204"/>
      <c r="C224" s="200"/>
      <c r="D224" s="50"/>
      <c r="E224" s="201"/>
      <c r="F224" s="201"/>
      <c r="G224" s="201"/>
      <c r="H224" s="201"/>
      <c r="I224" s="201"/>
      <c r="J224" s="201"/>
      <c r="K224" s="201"/>
    </row>
    <row r="225" spans="1:11" ht="24">
      <c r="A225" s="17"/>
      <c r="B225" s="180" t="s">
        <v>116</v>
      </c>
      <c r="C225" s="174">
        <v>70000</v>
      </c>
      <c r="D225" s="35" t="e">
        <f>(C225/#REF!)*100</f>
        <v>#REF!</v>
      </c>
      <c r="E225" s="175">
        <v>245000</v>
      </c>
      <c r="F225" s="175">
        <v>139939.55</v>
      </c>
      <c r="G225" s="175">
        <f>(F225/E225)*100</f>
        <v>57.11818367346938</v>
      </c>
      <c r="H225" s="175">
        <v>200000</v>
      </c>
      <c r="I225" s="175">
        <v>100000</v>
      </c>
      <c r="J225" s="175">
        <v>100000</v>
      </c>
      <c r="K225" s="175">
        <f>(J225/H225)*100</f>
        <v>50</v>
      </c>
    </row>
    <row r="226" spans="1:11" ht="12.75" customHeight="1">
      <c r="A226" s="17"/>
      <c r="B226" s="17"/>
      <c r="C226" s="49"/>
      <c r="D226" s="50"/>
      <c r="E226" s="158"/>
      <c r="F226" s="158"/>
      <c r="G226" s="158"/>
      <c r="H226" s="158"/>
      <c r="I226" s="158"/>
      <c r="J226" s="158"/>
      <c r="K226" s="158"/>
    </row>
    <row r="227" spans="1:11" ht="12">
      <c r="A227" s="51">
        <v>75095</v>
      </c>
      <c r="B227" s="36" t="s">
        <v>47</v>
      </c>
      <c r="C227" s="31">
        <f>SUM(C229:C231)</f>
        <v>11000</v>
      </c>
      <c r="D227" s="52" t="e">
        <f>(C227/#REF!)*100</f>
        <v>#REF!</v>
      </c>
      <c r="E227" s="152">
        <f>SUM(E229:E232)</f>
        <v>11000</v>
      </c>
      <c r="F227" s="152">
        <f>SUM(F229:F232)</f>
        <v>8670.4</v>
      </c>
      <c r="G227" s="152">
        <f>(F227/E227)*100</f>
        <v>78.82181818181819</v>
      </c>
      <c r="H227" s="152">
        <f>SUM(H229:H232)</f>
        <v>11000</v>
      </c>
      <c r="I227" s="152">
        <f>SUM(I229:I232)</f>
        <v>24352</v>
      </c>
      <c r="J227" s="152">
        <f>SUM(J229:J232)</f>
        <v>24352</v>
      </c>
      <c r="K227" s="153">
        <f>(J227/H227)*100</f>
        <v>221.38181818181818</v>
      </c>
    </row>
    <row r="228" spans="1:11" ht="12.75" customHeight="1">
      <c r="A228" s="17"/>
      <c r="B228" s="43"/>
      <c r="C228" s="53"/>
      <c r="D228" s="50"/>
      <c r="E228" s="159"/>
      <c r="F228" s="159"/>
      <c r="G228" s="159"/>
      <c r="H228" s="159"/>
      <c r="I228" s="159"/>
      <c r="J228" s="159"/>
      <c r="K228" s="159"/>
    </row>
    <row r="229" spans="1:11" ht="24">
      <c r="A229" s="17"/>
      <c r="B229" s="196" t="s">
        <v>23</v>
      </c>
      <c r="C229" s="174">
        <v>1500</v>
      </c>
      <c r="D229" s="35" t="e">
        <f>(C229/#REF!)*100</f>
        <v>#REF!</v>
      </c>
      <c r="E229" s="175">
        <v>1500</v>
      </c>
      <c r="F229" s="175">
        <v>745</v>
      </c>
      <c r="G229" s="175">
        <f>(F229/E229)*100</f>
        <v>49.666666666666664</v>
      </c>
      <c r="H229" s="175">
        <v>1500</v>
      </c>
      <c r="I229" s="175">
        <v>1500</v>
      </c>
      <c r="J229" s="175">
        <v>1500</v>
      </c>
      <c r="K229" s="183">
        <f>(J229/H229)*100</f>
        <v>100</v>
      </c>
    </row>
    <row r="230" spans="1:11" ht="12.75" customHeight="1">
      <c r="A230" s="17"/>
      <c r="B230" s="199"/>
      <c r="C230" s="200"/>
      <c r="D230" s="50"/>
      <c r="E230" s="201"/>
      <c r="F230" s="201"/>
      <c r="G230" s="201"/>
      <c r="H230" s="201"/>
      <c r="I230" s="201"/>
      <c r="J230" s="201"/>
      <c r="K230" s="201"/>
    </row>
    <row r="231" spans="1:11" ht="24">
      <c r="A231" s="17"/>
      <c r="B231" s="180" t="s">
        <v>413</v>
      </c>
      <c r="C231" s="174">
        <v>9500</v>
      </c>
      <c r="D231" s="35" t="e">
        <f>(C231/#REF!)*100</f>
        <v>#REF!</v>
      </c>
      <c r="E231" s="175">
        <v>9500</v>
      </c>
      <c r="F231" s="175">
        <v>7925.4</v>
      </c>
      <c r="G231" s="175">
        <f>(F231/E231)*100</f>
        <v>83.42526315789473</v>
      </c>
      <c r="H231" s="175">
        <v>9500</v>
      </c>
      <c r="I231" s="175">
        <v>9500</v>
      </c>
      <c r="J231" s="175">
        <v>9500</v>
      </c>
      <c r="K231" s="175">
        <f>(J231/H231)*100</f>
        <v>100</v>
      </c>
    </row>
    <row r="232" spans="1:11" ht="84" customHeight="1">
      <c r="A232" s="36"/>
      <c r="B232" s="195" t="s">
        <v>414</v>
      </c>
      <c r="C232" s="178"/>
      <c r="D232" s="38"/>
      <c r="E232" s="179">
        <v>0</v>
      </c>
      <c r="F232" s="179">
        <v>0</v>
      </c>
      <c r="G232" s="179">
        <v>0</v>
      </c>
      <c r="H232" s="179">
        <v>0</v>
      </c>
      <c r="I232" s="179">
        <v>13352</v>
      </c>
      <c r="J232" s="179">
        <v>13352</v>
      </c>
      <c r="K232" s="179">
        <v>0</v>
      </c>
    </row>
    <row r="233" spans="1:11" ht="12.75" customHeight="1">
      <c r="A233" s="89"/>
      <c r="B233" s="90"/>
      <c r="C233" s="91"/>
      <c r="D233" s="94"/>
      <c r="E233" s="162"/>
      <c r="F233" s="162"/>
      <c r="G233" s="162"/>
      <c r="H233" s="162"/>
      <c r="I233" s="162"/>
      <c r="J233" s="162"/>
      <c r="K233" s="162"/>
    </row>
    <row r="234" spans="1:11" ht="12.75" customHeight="1">
      <c r="A234" s="43"/>
      <c r="B234" s="43"/>
      <c r="C234" s="53"/>
      <c r="D234" s="50"/>
      <c r="E234" s="159"/>
      <c r="F234" s="159"/>
      <c r="G234" s="159"/>
      <c r="H234" s="159"/>
      <c r="I234" s="159"/>
      <c r="J234" s="159"/>
      <c r="K234" s="159"/>
    </row>
    <row r="235" spans="1:11" ht="36.75" thickBot="1">
      <c r="A235" s="46">
        <v>751</v>
      </c>
      <c r="B235" s="92" t="s">
        <v>66</v>
      </c>
      <c r="C235" s="48">
        <f>SUM(C237,C241)</f>
        <v>6357</v>
      </c>
      <c r="D235" s="24" t="e">
        <f>(C235/#REF!)*100</f>
        <v>#REF!</v>
      </c>
      <c r="E235" s="157">
        <f>SUM(E237,E241)</f>
        <v>52632</v>
      </c>
      <c r="F235" s="157">
        <f>SUM(F237,F241)</f>
        <v>49068.92</v>
      </c>
      <c r="G235" s="103">
        <f>(F235/E235)*100</f>
        <v>93.23020215838272</v>
      </c>
      <c r="H235" s="157">
        <f>SUM(H237,H241)</f>
        <v>50664.92</v>
      </c>
      <c r="I235" s="157">
        <f>SUM(I237,I241)</f>
        <v>6385</v>
      </c>
      <c r="J235" s="157">
        <f>SUM(J237,J241)</f>
        <v>6385</v>
      </c>
      <c r="K235" s="24">
        <f>(J235/H235)*100</f>
        <v>12.602408135648888</v>
      </c>
    </row>
    <row r="236" spans="1:11" ht="12.75" customHeight="1" thickTop="1">
      <c r="A236" s="17"/>
      <c r="B236" s="17"/>
      <c r="C236" s="33"/>
      <c r="D236" s="50"/>
      <c r="E236" s="153"/>
      <c r="F236" s="153"/>
      <c r="G236" s="153"/>
      <c r="H236" s="153"/>
      <c r="I236" s="153"/>
      <c r="J236" s="153"/>
      <c r="K236" s="153"/>
    </row>
    <row r="237" spans="1:11" ht="24">
      <c r="A237" s="51">
        <v>75101</v>
      </c>
      <c r="B237" s="54" t="s">
        <v>67</v>
      </c>
      <c r="C237" s="31">
        <f>SUM(C239)</f>
        <v>6357</v>
      </c>
      <c r="D237" s="52" t="e">
        <f>(C237/#REF!)*100</f>
        <v>#REF!</v>
      </c>
      <c r="E237" s="152">
        <f>SUM(E239)</f>
        <v>6357</v>
      </c>
      <c r="F237" s="152">
        <f>SUM(F239)</f>
        <v>4761</v>
      </c>
      <c r="G237" s="152">
        <f>(F237/E237)*100</f>
        <v>74.89381783860311</v>
      </c>
      <c r="H237" s="152">
        <f>SUM(H239)</f>
        <v>6357</v>
      </c>
      <c r="I237" s="152">
        <f>SUM(I239)</f>
        <v>6385</v>
      </c>
      <c r="J237" s="152">
        <f>SUM(J239)</f>
        <v>6385</v>
      </c>
      <c r="K237" s="153">
        <f>(J237/H237)*100</f>
        <v>100.44045933616485</v>
      </c>
    </row>
    <row r="238" spans="1:11" ht="12.75" customHeight="1">
      <c r="A238" s="17"/>
      <c r="B238" s="17"/>
      <c r="C238" s="53"/>
      <c r="D238" s="50"/>
      <c r="E238" s="159"/>
      <c r="F238" s="159"/>
      <c r="G238" s="159"/>
      <c r="H238" s="159"/>
      <c r="I238" s="159"/>
      <c r="J238" s="159"/>
      <c r="K238" s="159"/>
    </row>
    <row r="239" spans="1:11" ht="36">
      <c r="A239" s="176"/>
      <c r="B239" s="180" t="s">
        <v>163</v>
      </c>
      <c r="C239" s="174">
        <v>6357</v>
      </c>
      <c r="D239" s="35" t="e">
        <f>(C239/#REF!)*100</f>
        <v>#REF!</v>
      </c>
      <c r="E239" s="175">
        <v>6357</v>
      </c>
      <c r="F239" s="175">
        <v>4761</v>
      </c>
      <c r="G239" s="175">
        <f>(F239/E239)*100</f>
        <v>74.89381783860311</v>
      </c>
      <c r="H239" s="175">
        <v>6357</v>
      </c>
      <c r="I239" s="175">
        <v>6385</v>
      </c>
      <c r="J239" s="175">
        <v>6385</v>
      </c>
      <c r="K239" s="175">
        <f>(J239/H239)*100</f>
        <v>100.44045933616485</v>
      </c>
    </row>
    <row r="240" spans="1:11" ht="12">
      <c r="A240" s="17"/>
      <c r="B240" s="17"/>
      <c r="C240" s="33"/>
      <c r="D240" s="50"/>
      <c r="E240" s="153"/>
      <c r="F240" s="153"/>
      <c r="G240" s="153"/>
      <c r="H240" s="153"/>
      <c r="I240" s="153"/>
      <c r="J240" s="153"/>
      <c r="K240" s="153"/>
    </row>
    <row r="241" spans="1:11" ht="12">
      <c r="A241" s="51">
        <v>75113</v>
      </c>
      <c r="B241" s="54" t="s">
        <v>254</v>
      </c>
      <c r="C241" s="31">
        <f>SUM(C243)</f>
        <v>0</v>
      </c>
      <c r="D241" s="52" t="e">
        <f>(C241/#REF!)*100</f>
        <v>#REF!</v>
      </c>
      <c r="E241" s="152">
        <f>SUM(E243)</f>
        <v>46275</v>
      </c>
      <c r="F241" s="152">
        <f>SUM(F243)</f>
        <v>44307.92</v>
      </c>
      <c r="G241" s="152">
        <f>(F241/E241)*100</f>
        <v>95.74915180983253</v>
      </c>
      <c r="H241" s="152">
        <f>SUM(H243)</f>
        <v>44307.92</v>
      </c>
      <c r="I241" s="152">
        <f>SUM(I243)</f>
        <v>0</v>
      </c>
      <c r="J241" s="152">
        <f>SUM(J243)</f>
        <v>0</v>
      </c>
      <c r="K241" s="153">
        <f>(J241/H241)*100</f>
        <v>0</v>
      </c>
    </row>
    <row r="242" spans="1:11" ht="12">
      <c r="A242" s="17"/>
      <c r="B242" s="17"/>
      <c r="C242" s="53"/>
      <c r="D242" s="50"/>
      <c r="E242" s="159"/>
      <c r="F242" s="159"/>
      <c r="G242" s="159"/>
      <c r="H242" s="159"/>
      <c r="I242" s="159"/>
      <c r="J242" s="159"/>
      <c r="K242" s="159"/>
    </row>
    <row r="243" spans="1:11" ht="24">
      <c r="A243" s="176"/>
      <c r="B243" s="180" t="s">
        <v>255</v>
      </c>
      <c r="C243" s="174">
        <v>0</v>
      </c>
      <c r="D243" s="35" t="e">
        <f>(C243/#REF!)*100</f>
        <v>#REF!</v>
      </c>
      <c r="E243" s="175">
        <v>46275</v>
      </c>
      <c r="F243" s="175">
        <v>44307.92</v>
      </c>
      <c r="G243" s="175">
        <f>(F243/E243)*100</f>
        <v>95.74915180983253</v>
      </c>
      <c r="H243" s="175">
        <v>44307.92</v>
      </c>
      <c r="I243" s="175">
        <v>0</v>
      </c>
      <c r="J243" s="175">
        <v>0</v>
      </c>
      <c r="K243" s="175">
        <f>(J243/H243)*100</f>
        <v>0</v>
      </c>
    </row>
    <row r="244" spans="1:11" ht="12.75" thickBot="1">
      <c r="A244" s="216"/>
      <c r="B244" s="217"/>
      <c r="C244" s="218"/>
      <c r="D244" s="94"/>
      <c r="E244" s="219"/>
      <c r="F244" s="219"/>
      <c r="G244" s="219"/>
      <c r="H244" s="219"/>
      <c r="I244" s="219"/>
      <c r="J244" s="219"/>
      <c r="K244" s="219"/>
    </row>
    <row r="245" spans="1:11" ht="12">
      <c r="A245" s="2"/>
      <c r="B245" s="3"/>
      <c r="C245" s="4"/>
      <c r="D245" s="5"/>
      <c r="E245" s="4"/>
      <c r="F245" s="4"/>
      <c r="G245" s="4"/>
      <c r="H245" s="4"/>
      <c r="I245" s="4"/>
      <c r="J245" s="4"/>
      <c r="K245" s="4"/>
    </row>
    <row r="246" spans="1:11" ht="12">
      <c r="A246" s="6" t="s">
        <v>43</v>
      </c>
      <c r="B246" s="7" t="s">
        <v>0</v>
      </c>
      <c r="C246" s="8" t="s">
        <v>249</v>
      </c>
      <c r="D246" s="8" t="s">
        <v>42</v>
      </c>
      <c r="E246" s="8" t="s">
        <v>39</v>
      </c>
      <c r="F246" s="8" t="s">
        <v>12</v>
      </c>
      <c r="G246" s="8" t="s">
        <v>42</v>
      </c>
      <c r="H246" s="8" t="s">
        <v>285</v>
      </c>
      <c r="I246" s="8" t="s">
        <v>288</v>
      </c>
      <c r="J246" s="8" t="s">
        <v>289</v>
      </c>
      <c r="K246" s="8" t="s">
        <v>42</v>
      </c>
    </row>
    <row r="247" spans="1:11" ht="12">
      <c r="A247" s="6" t="s">
        <v>45</v>
      </c>
      <c r="B247" s="9"/>
      <c r="C247" s="8" t="s">
        <v>248</v>
      </c>
      <c r="D247" s="10" t="s">
        <v>13</v>
      </c>
      <c r="E247" s="8" t="s">
        <v>284</v>
      </c>
      <c r="F247" s="8" t="s">
        <v>284</v>
      </c>
      <c r="G247" s="8" t="s">
        <v>13</v>
      </c>
      <c r="H247" s="8" t="s">
        <v>286</v>
      </c>
      <c r="I247" s="8" t="s">
        <v>469</v>
      </c>
      <c r="J247" s="8" t="s">
        <v>287</v>
      </c>
      <c r="K247" s="8" t="s">
        <v>13</v>
      </c>
    </row>
    <row r="248" spans="1:11" ht="12.75" thickBot="1">
      <c r="A248" s="11"/>
      <c r="B248" s="12"/>
      <c r="C248" s="13"/>
      <c r="D248" s="13"/>
      <c r="E248" s="13" t="s">
        <v>467</v>
      </c>
      <c r="F248" s="13" t="s">
        <v>467</v>
      </c>
      <c r="G248" s="13"/>
      <c r="H248" s="13" t="s">
        <v>468</v>
      </c>
      <c r="I248" s="13" t="s">
        <v>467</v>
      </c>
      <c r="J248" s="13" t="s">
        <v>467</v>
      </c>
      <c r="K248" s="13"/>
    </row>
    <row r="249" spans="1:11" ht="12">
      <c r="A249" s="43"/>
      <c r="B249" s="56"/>
      <c r="C249" s="53"/>
      <c r="D249" s="79"/>
      <c r="E249" s="159"/>
      <c r="F249" s="159"/>
      <c r="G249" s="159"/>
      <c r="H249" s="159"/>
      <c r="I249" s="159"/>
      <c r="J249" s="159"/>
      <c r="K249" s="159"/>
    </row>
    <row r="250" spans="1:11" ht="12.75" thickBot="1">
      <c r="A250" s="46">
        <v>752</v>
      </c>
      <c r="B250" s="92" t="s">
        <v>235</v>
      </c>
      <c r="C250" s="48">
        <f>SUM(C252)</f>
        <v>1000</v>
      </c>
      <c r="D250" s="24">
        <v>0</v>
      </c>
      <c r="E250" s="157">
        <f>SUM(E252)</f>
        <v>1000</v>
      </c>
      <c r="F250" s="157">
        <f>SUM(F252)</f>
        <v>0</v>
      </c>
      <c r="G250" s="103">
        <f>(F250/E250)*100</f>
        <v>0</v>
      </c>
      <c r="H250" s="157">
        <f>SUM(H252)</f>
        <v>1000</v>
      </c>
      <c r="I250" s="157">
        <f>SUM(I252)</f>
        <v>4500</v>
      </c>
      <c r="J250" s="157">
        <f>SUM(J252)</f>
        <v>4500</v>
      </c>
      <c r="K250" s="24">
        <f>(J250/H250)*100</f>
        <v>450</v>
      </c>
    </row>
    <row r="251" spans="1:11" ht="12.75" thickTop="1">
      <c r="A251" s="17"/>
      <c r="B251" s="17"/>
      <c r="C251" s="33"/>
      <c r="D251" s="50"/>
      <c r="E251" s="153"/>
      <c r="F251" s="153"/>
      <c r="G251" s="153"/>
      <c r="H251" s="153"/>
      <c r="I251" s="153"/>
      <c r="J251" s="153"/>
      <c r="K251" s="153"/>
    </row>
    <row r="252" spans="1:11" ht="12">
      <c r="A252" s="51">
        <v>75212</v>
      </c>
      <c r="B252" s="54" t="s">
        <v>236</v>
      </c>
      <c r="C252" s="31">
        <f>SUM(C254)</f>
        <v>1000</v>
      </c>
      <c r="D252" s="52">
        <v>0</v>
      </c>
      <c r="E252" s="152">
        <f>SUM(E254:E255)</f>
        <v>1000</v>
      </c>
      <c r="F252" s="152">
        <f>SUM(F254:F255)</f>
        <v>0</v>
      </c>
      <c r="G252" s="152">
        <f>(F252/E252)*100</f>
        <v>0</v>
      </c>
      <c r="H252" s="152">
        <f>SUM(H254:H255)</f>
        <v>1000</v>
      </c>
      <c r="I252" s="152">
        <f>SUM(I254:I255)</f>
        <v>4500</v>
      </c>
      <c r="J252" s="152">
        <f>SUM(J254:J255)</f>
        <v>4500</v>
      </c>
      <c r="K252" s="153">
        <f>(J252/H252)*100</f>
        <v>450</v>
      </c>
    </row>
    <row r="253" spans="1:11" ht="12">
      <c r="A253" s="17"/>
      <c r="B253" s="17"/>
      <c r="C253" s="53"/>
      <c r="D253" s="50"/>
      <c r="E253" s="159"/>
      <c r="F253" s="159"/>
      <c r="G253" s="159"/>
      <c r="H253" s="159"/>
      <c r="I253" s="159"/>
      <c r="J253" s="159"/>
      <c r="K253" s="159"/>
    </row>
    <row r="254" spans="1:11" ht="12">
      <c r="A254" s="172"/>
      <c r="B254" s="180" t="s">
        <v>237</v>
      </c>
      <c r="C254" s="174">
        <v>1000</v>
      </c>
      <c r="D254" s="35">
        <v>0</v>
      </c>
      <c r="E254" s="175">
        <v>1000</v>
      </c>
      <c r="F254" s="175">
        <v>0</v>
      </c>
      <c r="G254" s="175">
        <f>(F254/E254)*100</f>
        <v>0</v>
      </c>
      <c r="H254" s="175">
        <v>1000</v>
      </c>
      <c r="I254" s="175">
        <v>2500</v>
      </c>
      <c r="J254" s="175">
        <v>2500</v>
      </c>
      <c r="K254" s="175">
        <f>(J254/H254)*100</f>
        <v>250</v>
      </c>
    </row>
    <row r="255" spans="1:11" ht="12.75" customHeight="1">
      <c r="A255" s="176"/>
      <c r="B255" s="180" t="s">
        <v>305</v>
      </c>
      <c r="C255" s="174"/>
      <c r="D255" s="35"/>
      <c r="E255" s="175">
        <v>0</v>
      </c>
      <c r="F255" s="175">
        <v>0</v>
      </c>
      <c r="G255" s="175">
        <v>0</v>
      </c>
      <c r="H255" s="175">
        <v>0</v>
      </c>
      <c r="I255" s="175">
        <v>2000</v>
      </c>
      <c r="J255" s="175">
        <v>2000</v>
      </c>
      <c r="K255" s="175">
        <v>0</v>
      </c>
    </row>
    <row r="256" spans="1:11" ht="12">
      <c r="A256" s="120"/>
      <c r="B256" s="134"/>
      <c r="C256" s="239"/>
      <c r="D256" s="68"/>
      <c r="E256" s="240"/>
      <c r="F256" s="240"/>
      <c r="G256" s="240"/>
      <c r="H256" s="240"/>
      <c r="I256" s="240"/>
      <c r="J256" s="240"/>
      <c r="K256" s="240"/>
    </row>
    <row r="257" spans="1:11" ht="12.75" customHeight="1">
      <c r="A257" s="17"/>
      <c r="B257" s="59"/>
      <c r="C257" s="49"/>
      <c r="D257" s="50"/>
      <c r="E257" s="158"/>
      <c r="F257" s="158"/>
      <c r="G257" s="158"/>
      <c r="H257" s="158"/>
      <c r="I257" s="158"/>
      <c r="J257" s="158"/>
      <c r="K257" s="158"/>
    </row>
    <row r="258" spans="1:11" ht="24.75" thickBot="1">
      <c r="A258" s="46">
        <v>754</v>
      </c>
      <c r="B258" s="92" t="s">
        <v>124</v>
      </c>
      <c r="C258" s="48">
        <f>SUM(C260,C265)</f>
        <v>949020</v>
      </c>
      <c r="D258" s="24" t="e">
        <f>(C258/#REF!)*100</f>
        <v>#REF!</v>
      </c>
      <c r="E258" s="157">
        <f>SUM(E260,E265,E275)</f>
        <v>949020</v>
      </c>
      <c r="F258" s="157">
        <f>SUM(F260,F265,F275)</f>
        <v>550405.5</v>
      </c>
      <c r="G258" s="103">
        <f>(F258/E258)*100</f>
        <v>57.997249794524876</v>
      </c>
      <c r="H258" s="157">
        <f>SUM(H260,H265,H275)</f>
        <v>753470</v>
      </c>
      <c r="I258" s="157">
        <f>SUM(I260,I265,I275)</f>
        <v>1301910</v>
      </c>
      <c r="J258" s="157">
        <f>SUM(J260,J265,J275)</f>
        <v>1292940</v>
      </c>
      <c r="K258" s="24">
        <f>(J258/H258)*100</f>
        <v>171.59807291597542</v>
      </c>
    </row>
    <row r="259" spans="1:11" ht="12.75" customHeight="1" thickTop="1">
      <c r="A259" s="17"/>
      <c r="B259" s="17"/>
      <c r="C259" s="95" t="s">
        <v>14</v>
      </c>
      <c r="D259" s="50"/>
      <c r="E259" s="164" t="s">
        <v>14</v>
      </c>
      <c r="F259" s="164" t="s">
        <v>14</v>
      </c>
      <c r="G259" s="164" t="s">
        <v>14</v>
      </c>
      <c r="H259" s="164" t="s">
        <v>14</v>
      </c>
      <c r="I259" s="164" t="s">
        <v>14</v>
      </c>
      <c r="J259" s="164" t="s">
        <v>14</v>
      </c>
      <c r="K259" s="164" t="s">
        <v>14</v>
      </c>
    </row>
    <row r="260" spans="1:11" ht="12">
      <c r="A260" s="51">
        <v>75414</v>
      </c>
      <c r="B260" s="36" t="s">
        <v>68</v>
      </c>
      <c r="C260" s="31">
        <f>SUM(C262:C263)</f>
        <v>2500</v>
      </c>
      <c r="D260" s="52" t="e">
        <f>(C260/#REF!)*100</f>
        <v>#REF!</v>
      </c>
      <c r="E260" s="152">
        <f>SUM(E262:E263)</f>
        <v>2500</v>
      </c>
      <c r="F260" s="152">
        <f>SUM(F262:F263)</f>
        <v>0</v>
      </c>
      <c r="G260" s="152">
        <f>(F260/E260)*100</f>
        <v>0</v>
      </c>
      <c r="H260" s="152">
        <f>SUM(H262:H263)</f>
        <v>2500</v>
      </c>
      <c r="I260" s="152">
        <f>SUM(I262:I263)</f>
        <v>2300</v>
      </c>
      <c r="J260" s="152">
        <f>SUM(J262:J263)</f>
        <v>2300</v>
      </c>
      <c r="K260" s="152">
        <f>(J260/H260)*100</f>
        <v>92</v>
      </c>
    </row>
    <row r="261" spans="1:11" ht="12.75" customHeight="1">
      <c r="A261" s="17"/>
      <c r="B261" s="17"/>
      <c r="C261" s="49"/>
      <c r="D261" s="50"/>
      <c r="E261" s="158"/>
      <c r="F261" s="158"/>
      <c r="G261" s="158"/>
      <c r="H261" s="158"/>
      <c r="I261" s="158"/>
      <c r="J261" s="158"/>
      <c r="K261" s="158"/>
    </row>
    <row r="262" spans="1:11" ht="24">
      <c r="A262" s="17"/>
      <c r="B262" s="180" t="s">
        <v>415</v>
      </c>
      <c r="C262" s="174">
        <v>1000</v>
      </c>
      <c r="D262" s="35" t="e">
        <f>(C262/#REF!)*100</f>
        <v>#REF!</v>
      </c>
      <c r="E262" s="175">
        <v>1000</v>
      </c>
      <c r="F262" s="175">
        <v>0</v>
      </c>
      <c r="G262" s="175">
        <f>(F262/E262)*100</f>
        <v>0</v>
      </c>
      <c r="H262" s="175">
        <v>1000</v>
      </c>
      <c r="I262" s="175">
        <v>1000</v>
      </c>
      <c r="J262" s="175">
        <v>1000</v>
      </c>
      <c r="K262" s="175">
        <f>(J262/H262)*100</f>
        <v>100</v>
      </c>
    </row>
    <row r="263" spans="1:11" ht="37.5" customHeight="1">
      <c r="A263" s="36"/>
      <c r="B263" s="195" t="s">
        <v>208</v>
      </c>
      <c r="C263" s="178">
        <v>1500</v>
      </c>
      <c r="D263" s="38" t="e">
        <f>(C263/#REF!)*100</f>
        <v>#REF!</v>
      </c>
      <c r="E263" s="179">
        <v>1500</v>
      </c>
      <c r="F263" s="179">
        <v>0</v>
      </c>
      <c r="G263" s="175">
        <f>(F263/E263)*100</f>
        <v>0</v>
      </c>
      <c r="H263" s="179">
        <v>1500</v>
      </c>
      <c r="I263" s="179">
        <v>1300</v>
      </c>
      <c r="J263" s="179">
        <v>1300</v>
      </c>
      <c r="K263" s="179">
        <f>(J263/H263)*100</f>
        <v>86.66666666666667</v>
      </c>
    </row>
    <row r="264" spans="1:11" ht="12.75" customHeight="1">
      <c r="A264" s="43"/>
      <c r="B264" s="56"/>
      <c r="C264" s="44"/>
      <c r="D264" s="79"/>
      <c r="E264" s="156"/>
      <c r="F264" s="156"/>
      <c r="G264" s="156"/>
      <c r="H264" s="156"/>
      <c r="I264" s="156"/>
      <c r="J264" s="156"/>
      <c r="K264" s="156"/>
    </row>
    <row r="265" spans="1:11" ht="12">
      <c r="A265" s="51">
        <v>75416</v>
      </c>
      <c r="B265" s="36" t="s">
        <v>69</v>
      </c>
      <c r="C265" s="31">
        <f>SUM(C267:C271)</f>
        <v>946520</v>
      </c>
      <c r="D265" s="52" t="e">
        <f>(C265/#REF!)*100</f>
        <v>#REF!</v>
      </c>
      <c r="E265" s="152">
        <f>SUM(E267:E271)</f>
        <v>946520</v>
      </c>
      <c r="F265" s="152">
        <f>SUM(F267:F271)</f>
        <v>550405.5</v>
      </c>
      <c r="G265" s="152">
        <f>(F265/E265)*100</f>
        <v>58.150435278705146</v>
      </c>
      <c r="H265" s="152">
        <f>SUM(H267:H271)</f>
        <v>750970</v>
      </c>
      <c r="I265" s="152">
        <f>SUM(I267:I271)</f>
        <v>1284610</v>
      </c>
      <c r="J265" s="152">
        <f>SUM(J267:J271)</f>
        <v>1275640</v>
      </c>
      <c r="K265" s="152">
        <f>(J265/H265)*100</f>
        <v>169.86564043836637</v>
      </c>
    </row>
    <row r="266" spans="1:11" ht="12">
      <c r="A266" s="43"/>
      <c r="B266" s="96"/>
      <c r="C266" s="53"/>
      <c r="D266" s="50"/>
      <c r="E266" s="159"/>
      <c r="F266" s="159"/>
      <c r="G266" s="159"/>
      <c r="H266" s="159"/>
      <c r="I266" s="156"/>
      <c r="J266" s="156"/>
      <c r="K266" s="159"/>
    </row>
    <row r="267" spans="1:11" ht="12">
      <c r="A267" s="17"/>
      <c r="B267" s="220" t="s">
        <v>27</v>
      </c>
      <c r="C267" s="174">
        <v>647920</v>
      </c>
      <c r="D267" s="35" t="e">
        <f>(C267/#REF!)*100</f>
        <v>#REF!</v>
      </c>
      <c r="E267" s="175">
        <v>643220</v>
      </c>
      <c r="F267" s="175">
        <v>472008.81</v>
      </c>
      <c r="G267" s="175">
        <f>(F267/E267)*100</f>
        <v>73.38217250707379</v>
      </c>
      <c r="H267" s="175">
        <v>643220</v>
      </c>
      <c r="I267" s="175">
        <v>834610</v>
      </c>
      <c r="J267" s="175">
        <v>825640</v>
      </c>
      <c r="K267" s="175">
        <f>(J267/H267)*100</f>
        <v>128.36043655358975</v>
      </c>
    </row>
    <row r="268" spans="1:11" ht="12">
      <c r="A268" s="17"/>
      <c r="B268" s="221"/>
      <c r="C268" s="200"/>
      <c r="D268" s="50"/>
      <c r="E268" s="201"/>
      <c r="F268" s="201"/>
      <c r="G268" s="201"/>
      <c r="H268" s="201"/>
      <c r="I268" s="192"/>
      <c r="J268" s="192"/>
      <c r="K268" s="201"/>
    </row>
    <row r="269" spans="1:11" ht="12">
      <c r="A269" s="17"/>
      <c r="B269" s="176" t="s">
        <v>36</v>
      </c>
      <c r="C269" s="174">
        <v>98600</v>
      </c>
      <c r="D269" s="35" t="e">
        <f>(C269/#REF!)*100</f>
        <v>#REF!</v>
      </c>
      <c r="E269" s="175">
        <v>103300</v>
      </c>
      <c r="F269" s="175">
        <v>73946.69</v>
      </c>
      <c r="G269" s="175">
        <f>(F269/E269)*100</f>
        <v>71.58440464666022</v>
      </c>
      <c r="H269" s="175">
        <v>103300</v>
      </c>
      <c r="I269" s="175">
        <v>150000</v>
      </c>
      <c r="J269" s="175">
        <v>150000</v>
      </c>
      <c r="K269" s="175">
        <f>(J269/H269)*100</f>
        <v>145.2081316553727</v>
      </c>
    </row>
    <row r="270" spans="1:11" ht="12">
      <c r="A270" s="17"/>
      <c r="B270" s="204"/>
      <c r="C270" s="191"/>
      <c r="D270" s="50"/>
      <c r="E270" s="192"/>
      <c r="F270" s="192"/>
      <c r="G270" s="192"/>
      <c r="H270" s="192"/>
      <c r="I270" s="192"/>
      <c r="J270" s="192"/>
      <c r="K270" s="192"/>
    </row>
    <row r="271" spans="1:11" ht="12">
      <c r="A271" s="17"/>
      <c r="B271" s="88" t="s">
        <v>417</v>
      </c>
      <c r="C271" s="182">
        <v>200000</v>
      </c>
      <c r="D271" s="50" t="e">
        <f>(C271/#REF!)*100</f>
        <v>#REF!</v>
      </c>
      <c r="E271" s="224">
        <v>200000</v>
      </c>
      <c r="F271" s="224">
        <v>4450</v>
      </c>
      <c r="G271" s="224">
        <f>(F271/E271)*100</f>
        <v>2.225</v>
      </c>
      <c r="H271" s="224">
        <v>4450</v>
      </c>
      <c r="I271" s="224">
        <v>300000</v>
      </c>
      <c r="J271" s="224">
        <v>300000</v>
      </c>
      <c r="K271" s="224">
        <f>(J271/H271)*100</f>
        <v>6741.573033707866</v>
      </c>
    </row>
    <row r="272" spans="1:11" ht="12">
      <c r="A272" s="17"/>
      <c r="B272" s="88" t="s">
        <v>4</v>
      </c>
      <c r="C272" s="182"/>
      <c r="D272" s="50"/>
      <c r="E272" s="183"/>
      <c r="F272" s="183"/>
      <c r="G272" s="183"/>
      <c r="H272" s="183"/>
      <c r="I272" s="183"/>
      <c r="J272" s="183"/>
      <c r="K272" s="183"/>
    </row>
    <row r="273" spans="1:11" ht="24">
      <c r="A273" s="17"/>
      <c r="B273" s="181" t="s">
        <v>457</v>
      </c>
      <c r="C273" s="182"/>
      <c r="D273" s="50"/>
      <c r="E273" s="183">
        <v>200000</v>
      </c>
      <c r="F273" s="183">
        <v>4450</v>
      </c>
      <c r="G273" s="183">
        <f>(F273/E273)*100</f>
        <v>2.225</v>
      </c>
      <c r="H273" s="183">
        <v>4450</v>
      </c>
      <c r="I273" s="183">
        <v>300000</v>
      </c>
      <c r="J273" s="183">
        <v>300000</v>
      </c>
      <c r="K273" s="183">
        <f>(J273/H273)*100</f>
        <v>6741.573033707866</v>
      </c>
    </row>
    <row r="274" spans="1:11" ht="12">
      <c r="A274" s="17"/>
      <c r="B274" s="56"/>
      <c r="C274" s="53"/>
      <c r="D274" s="79"/>
      <c r="E274" s="159"/>
      <c r="F274" s="159"/>
      <c r="G274" s="159"/>
      <c r="H274" s="159"/>
      <c r="I274" s="159"/>
      <c r="J274" s="159"/>
      <c r="K274" s="159"/>
    </row>
    <row r="275" spans="1:11" ht="12">
      <c r="A275" s="51">
        <v>75421</v>
      </c>
      <c r="B275" s="36" t="s">
        <v>306</v>
      </c>
      <c r="C275" s="31">
        <f>SUM(C278:C282)</f>
        <v>0</v>
      </c>
      <c r="D275" s="52" t="e">
        <f>(C275/#REF!)*100</f>
        <v>#REF!</v>
      </c>
      <c r="E275" s="152">
        <f>SUM(E277)</f>
        <v>0</v>
      </c>
      <c r="F275" s="152">
        <f>SUM(F277)</f>
        <v>0</v>
      </c>
      <c r="G275" s="152">
        <v>0</v>
      </c>
      <c r="H275" s="152">
        <f>SUM(H277)</f>
        <v>0</v>
      </c>
      <c r="I275" s="152">
        <f>SUM(I277)</f>
        <v>15000</v>
      </c>
      <c r="J275" s="152">
        <f>SUM(J277)</f>
        <v>15000</v>
      </c>
      <c r="K275" s="152">
        <v>0</v>
      </c>
    </row>
    <row r="276" spans="1:11" ht="12">
      <c r="A276" s="43"/>
      <c r="B276" s="56"/>
      <c r="C276" s="53"/>
      <c r="D276" s="79"/>
      <c r="E276" s="159"/>
      <c r="F276" s="159"/>
      <c r="G276" s="159"/>
      <c r="H276" s="159"/>
      <c r="I276" s="159"/>
      <c r="J276" s="159"/>
      <c r="K276" s="159"/>
    </row>
    <row r="277" spans="1:11" ht="12">
      <c r="A277" s="36"/>
      <c r="B277" s="180" t="s">
        <v>305</v>
      </c>
      <c r="C277" s="174"/>
      <c r="D277" s="35"/>
      <c r="E277" s="175">
        <v>0</v>
      </c>
      <c r="F277" s="175">
        <v>0</v>
      </c>
      <c r="G277" s="175">
        <v>0</v>
      </c>
      <c r="H277" s="175">
        <v>0</v>
      </c>
      <c r="I277" s="175">
        <v>15000</v>
      </c>
      <c r="J277" s="175">
        <v>15000</v>
      </c>
      <c r="K277" s="175">
        <v>0</v>
      </c>
    </row>
    <row r="278" spans="1:11" ht="12">
      <c r="A278" s="39"/>
      <c r="B278" s="82"/>
      <c r="C278" s="93"/>
      <c r="D278" s="94"/>
      <c r="E278" s="163"/>
      <c r="F278" s="163"/>
      <c r="G278" s="163"/>
      <c r="H278" s="163"/>
      <c r="I278" s="163"/>
      <c r="J278" s="163"/>
      <c r="K278" s="163"/>
    </row>
    <row r="279" spans="1:11" ht="12">
      <c r="A279" s="43"/>
      <c r="B279" s="96"/>
      <c r="C279" s="44"/>
      <c r="D279" s="79"/>
      <c r="E279" s="156"/>
      <c r="F279" s="156"/>
      <c r="G279" s="156"/>
      <c r="H279" s="156"/>
      <c r="I279" s="156"/>
      <c r="J279" s="156"/>
      <c r="K279" s="156"/>
    </row>
    <row r="280" spans="1:11" ht="48.75" thickBot="1">
      <c r="A280" s="46">
        <v>756</v>
      </c>
      <c r="B280" s="92" t="s">
        <v>418</v>
      </c>
      <c r="C280" s="48">
        <f>SUM(C282)</f>
        <v>0</v>
      </c>
      <c r="D280" s="24" t="e">
        <f>(C280/#REF!)*100</f>
        <v>#REF!</v>
      </c>
      <c r="E280" s="157">
        <f>SUM(E282)</f>
        <v>35000</v>
      </c>
      <c r="F280" s="157">
        <f>SUM(F282)</f>
        <v>13847.02</v>
      </c>
      <c r="G280" s="103">
        <f>(F280/E280)*100</f>
        <v>39.562914285714285</v>
      </c>
      <c r="H280" s="157">
        <f>SUM(H282)</f>
        <v>25000</v>
      </c>
      <c r="I280" s="157">
        <f>SUM(I282)</f>
        <v>25000</v>
      </c>
      <c r="J280" s="157">
        <f>SUM(J282)</f>
        <v>25000</v>
      </c>
      <c r="K280" s="24">
        <f>(J280/H280)*100</f>
        <v>100</v>
      </c>
    </row>
    <row r="281" spans="1:11" ht="12.75" thickTop="1">
      <c r="A281" s="17"/>
      <c r="B281" s="17"/>
      <c r="C281" s="95" t="s">
        <v>14</v>
      </c>
      <c r="D281" s="50"/>
      <c r="E281" s="164" t="s">
        <v>14</v>
      </c>
      <c r="F281" s="164" t="s">
        <v>14</v>
      </c>
      <c r="G281" s="164" t="s">
        <v>14</v>
      </c>
      <c r="H281" s="164" t="s">
        <v>14</v>
      </c>
      <c r="I281" s="164" t="s">
        <v>14</v>
      </c>
      <c r="J281" s="164" t="s">
        <v>14</v>
      </c>
      <c r="K281" s="164" t="s">
        <v>14</v>
      </c>
    </row>
    <row r="282" spans="1:11" ht="24">
      <c r="A282" s="51">
        <v>75647</v>
      </c>
      <c r="B282" s="54" t="s">
        <v>257</v>
      </c>
      <c r="C282" s="31">
        <f>SUM(C284:C285)</f>
        <v>0</v>
      </c>
      <c r="D282" s="52" t="e">
        <f>(C282/#REF!)*100</f>
        <v>#REF!</v>
      </c>
      <c r="E282" s="152">
        <f>SUM(E284:E285)</f>
        <v>35000</v>
      </c>
      <c r="F282" s="152">
        <f>SUM(F284:F285)</f>
        <v>13847.02</v>
      </c>
      <c r="G282" s="152">
        <f>(F282/E282)*100</f>
        <v>39.562914285714285</v>
      </c>
      <c r="H282" s="152">
        <f>SUM(H284:H285)</f>
        <v>25000</v>
      </c>
      <c r="I282" s="152">
        <f>SUM(I284:I285)</f>
        <v>25000</v>
      </c>
      <c r="J282" s="152">
        <f>SUM(J284:J285)</f>
        <v>25000</v>
      </c>
      <c r="K282" s="152">
        <f>(J282/H282)*100</f>
        <v>100</v>
      </c>
    </row>
    <row r="283" spans="1:11" ht="12">
      <c r="A283" s="17"/>
      <c r="B283" s="17"/>
      <c r="C283" s="49"/>
      <c r="D283" s="50"/>
      <c r="E283" s="158"/>
      <c r="F283" s="158"/>
      <c r="G283" s="158"/>
      <c r="H283" s="158"/>
      <c r="I283" s="158"/>
      <c r="J283" s="158"/>
      <c r="K283" s="158"/>
    </row>
    <row r="284" spans="1:11" ht="12" customHeight="1">
      <c r="A284" s="36"/>
      <c r="B284" s="180" t="s">
        <v>256</v>
      </c>
      <c r="C284" s="174">
        <v>0</v>
      </c>
      <c r="D284" s="35" t="e">
        <f>(C284/#REF!)*100</f>
        <v>#REF!</v>
      </c>
      <c r="E284" s="175">
        <v>35000</v>
      </c>
      <c r="F284" s="175">
        <v>13847.02</v>
      </c>
      <c r="G284" s="175">
        <f>(F284/E284)*100</f>
        <v>39.562914285714285</v>
      </c>
      <c r="H284" s="175">
        <v>25000</v>
      </c>
      <c r="I284" s="175">
        <v>25000</v>
      </c>
      <c r="J284" s="175">
        <v>25000</v>
      </c>
      <c r="K284" s="175">
        <f>(J284/H284)*100</f>
        <v>100</v>
      </c>
    </row>
    <row r="285" spans="1:11" ht="16.5" customHeight="1">
      <c r="A285" s="39"/>
      <c r="B285" s="74"/>
      <c r="C285" s="93"/>
      <c r="D285" s="68"/>
      <c r="E285" s="163"/>
      <c r="F285" s="163"/>
      <c r="G285" s="163"/>
      <c r="H285" s="163"/>
      <c r="I285" s="163"/>
      <c r="J285" s="163"/>
      <c r="K285" s="163"/>
    </row>
    <row r="286" spans="1:11" ht="12.75" customHeight="1">
      <c r="A286" s="43"/>
      <c r="B286" s="96"/>
      <c r="C286" s="44"/>
      <c r="D286" s="50"/>
      <c r="E286" s="156"/>
      <c r="F286" s="156"/>
      <c r="G286" s="156"/>
      <c r="H286" s="156"/>
      <c r="I286" s="156"/>
      <c r="J286" s="156"/>
      <c r="K286" s="156"/>
    </row>
    <row r="287" spans="1:11" ht="12.75" thickBot="1">
      <c r="A287" s="46">
        <v>757</v>
      </c>
      <c r="B287" s="98" t="s">
        <v>70</v>
      </c>
      <c r="C287" s="48">
        <f>SUM(C289,C293)</f>
        <v>1180368</v>
      </c>
      <c r="D287" s="24" t="e">
        <f>(C287/#REF!)*100</f>
        <v>#REF!</v>
      </c>
      <c r="E287" s="157">
        <f>SUM(E289,E293)</f>
        <v>1180368</v>
      </c>
      <c r="F287" s="157">
        <f>SUM(F289,F293)</f>
        <v>639106.34</v>
      </c>
      <c r="G287" s="103">
        <f>(F287/E287)*100</f>
        <v>54.14466844238407</v>
      </c>
      <c r="H287" s="157">
        <f>SUM(H289,H293)</f>
        <v>1180368</v>
      </c>
      <c r="I287" s="157">
        <f>SUM(I289,I293)</f>
        <v>2070200</v>
      </c>
      <c r="J287" s="157">
        <f>SUM(J289,J293)</f>
        <v>2070200</v>
      </c>
      <c r="K287" s="24">
        <f>(J287/H287)*100</f>
        <v>175.38598132107953</v>
      </c>
    </row>
    <row r="288" spans="1:11" ht="12.75" customHeight="1" thickTop="1">
      <c r="A288" s="17"/>
      <c r="B288" s="59"/>
      <c r="C288" s="33"/>
      <c r="D288" s="50"/>
      <c r="E288" s="153"/>
      <c r="F288" s="153"/>
      <c r="G288" s="153"/>
      <c r="H288" s="153"/>
      <c r="I288" s="153"/>
      <c r="J288" s="153"/>
      <c r="K288" s="153"/>
    </row>
    <row r="289" spans="1:11" ht="36">
      <c r="A289" s="51">
        <v>75702</v>
      </c>
      <c r="B289" s="65" t="s">
        <v>419</v>
      </c>
      <c r="C289" s="31">
        <f>SUM(C291)</f>
        <v>463000</v>
      </c>
      <c r="D289" s="35" t="e">
        <f>(C289/#REF!)*100</f>
        <v>#REF!</v>
      </c>
      <c r="E289" s="152">
        <f>SUM(E291)</f>
        <v>463000</v>
      </c>
      <c r="F289" s="152">
        <f>SUM(F291)</f>
        <v>101081.34</v>
      </c>
      <c r="G289" s="152">
        <f>(F289/E289)*100</f>
        <v>21.831822894168464</v>
      </c>
      <c r="H289" s="152">
        <f>SUM(H291)</f>
        <v>463000</v>
      </c>
      <c r="I289" s="152">
        <f>SUM(I291)</f>
        <v>1634000</v>
      </c>
      <c r="J289" s="152">
        <f>SUM(J291)</f>
        <v>1634000</v>
      </c>
      <c r="K289" s="152">
        <f>(J289/H289)*100</f>
        <v>352.9157667386609</v>
      </c>
    </row>
    <row r="290" spans="1:11" ht="12.75" customHeight="1">
      <c r="A290" s="17"/>
      <c r="B290" s="96"/>
      <c r="C290" s="33"/>
      <c r="D290" s="50"/>
      <c r="E290" s="153"/>
      <c r="F290" s="153"/>
      <c r="G290" s="153"/>
      <c r="H290" s="153"/>
      <c r="I290" s="153"/>
      <c r="J290" s="153"/>
      <c r="K290" s="153"/>
    </row>
    <row r="291" spans="1:11" ht="24">
      <c r="A291" s="17"/>
      <c r="B291" s="194" t="s">
        <v>420</v>
      </c>
      <c r="C291" s="174">
        <v>463000</v>
      </c>
      <c r="D291" s="35" t="e">
        <f>(C291/#REF!)*100</f>
        <v>#REF!</v>
      </c>
      <c r="E291" s="175">
        <v>463000</v>
      </c>
      <c r="F291" s="175">
        <v>101081.34</v>
      </c>
      <c r="G291" s="175">
        <f>(F291/E291)*100</f>
        <v>21.831822894168464</v>
      </c>
      <c r="H291" s="175">
        <v>463000</v>
      </c>
      <c r="I291" s="175">
        <v>1634000</v>
      </c>
      <c r="J291" s="175">
        <v>1634000</v>
      </c>
      <c r="K291" s="175">
        <f>(J291/H291)*100</f>
        <v>352.9157667386609</v>
      </c>
    </row>
    <row r="292" spans="1:11" ht="12.75" customHeight="1">
      <c r="A292" s="17"/>
      <c r="B292" s="99"/>
      <c r="C292" s="33"/>
      <c r="D292" s="50"/>
      <c r="E292" s="153"/>
      <c r="F292" s="153"/>
      <c r="G292" s="153"/>
      <c r="H292" s="153"/>
      <c r="I292" s="153"/>
      <c r="J292" s="153"/>
      <c r="K292" s="153"/>
    </row>
    <row r="293" spans="1:11" ht="36">
      <c r="A293" s="51">
        <v>75704</v>
      </c>
      <c r="B293" s="65" t="s">
        <v>125</v>
      </c>
      <c r="C293" s="31">
        <f>SUM(C296:C296)</f>
        <v>717368</v>
      </c>
      <c r="D293" s="52" t="e">
        <f>(C293/#REF!)*100</f>
        <v>#REF!</v>
      </c>
      <c r="E293" s="152">
        <f>SUM(E295:E296)</f>
        <v>717368</v>
      </c>
      <c r="F293" s="152">
        <f>SUM(F295:F296)</f>
        <v>538025</v>
      </c>
      <c r="G293" s="152">
        <f>(F293/E293)*100</f>
        <v>74.99986060153226</v>
      </c>
      <c r="H293" s="152">
        <f>SUM(H295:H296)</f>
        <v>717368</v>
      </c>
      <c r="I293" s="152">
        <f>SUM(I295:I296)</f>
        <v>436200</v>
      </c>
      <c r="J293" s="152">
        <f>SUM(J295:J296)</f>
        <v>436200</v>
      </c>
      <c r="K293" s="152">
        <f>(J293/H293)*100</f>
        <v>60.805611624717024</v>
      </c>
    </row>
    <row r="294" spans="1:11" ht="12.75" customHeight="1">
      <c r="A294" s="17"/>
      <c r="B294" s="99"/>
      <c r="C294" s="33"/>
      <c r="D294" s="50"/>
      <c r="E294" s="153"/>
      <c r="F294" s="153"/>
      <c r="G294" s="153"/>
      <c r="H294" s="153"/>
      <c r="I294" s="153"/>
      <c r="J294" s="153"/>
      <c r="K294" s="153"/>
    </row>
    <row r="295" spans="1:11" ht="24">
      <c r="A295" s="17"/>
      <c r="B295" s="194" t="s">
        <v>41</v>
      </c>
      <c r="C295" s="174">
        <v>717368</v>
      </c>
      <c r="D295" s="35" t="e">
        <f>(C295/#REF!)*100</f>
        <v>#REF!</v>
      </c>
      <c r="E295" s="175">
        <v>717368</v>
      </c>
      <c r="F295" s="175">
        <v>538025</v>
      </c>
      <c r="G295" s="175">
        <f>(F295/E295)*100</f>
        <v>74.99986060153226</v>
      </c>
      <c r="H295" s="175">
        <v>717368</v>
      </c>
      <c r="I295" s="175">
        <v>0</v>
      </c>
      <c r="J295" s="175">
        <v>0</v>
      </c>
      <c r="K295" s="175">
        <f>(J295/H295)*100</f>
        <v>0</v>
      </c>
    </row>
    <row r="296" spans="1:11" ht="24">
      <c r="A296" s="36"/>
      <c r="B296" s="194" t="s">
        <v>307</v>
      </c>
      <c r="C296" s="174">
        <v>717368</v>
      </c>
      <c r="D296" s="35" t="e">
        <f>(C296/#REF!)*100</f>
        <v>#REF!</v>
      </c>
      <c r="E296" s="175">
        <v>0</v>
      </c>
      <c r="F296" s="175">
        <v>0</v>
      </c>
      <c r="G296" s="175">
        <v>0</v>
      </c>
      <c r="H296" s="175">
        <v>0</v>
      </c>
      <c r="I296" s="175">
        <v>436200</v>
      </c>
      <c r="J296" s="175">
        <v>436200</v>
      </c>
      <c r="K296" s="175">
        <v>0</v>
      </c>
    </row>
    <row r="297" spans="1:11" ht="12">
      <c r="A297" s="39"/>
      <c r="B297" s="82"/>
      <c r="C297" s="93"/>
      <c r="D297" s="94"/>
      <c r="E297" s="163"/>
      <c r="F297" s="163"/>
      <c r="G297" s="163"/>
      <c r="H297" s="163"/>
      <c r="I297" s="163"/>
      <c r="J297" s="163"/>
      <c r="K297" s="163"/>
    </row>
    <row r="298" spans="1:11" ht="12.75" customHeight="1">
      <c r="A298" s="43"/>
      <c r="B298" s="96"/>
      <c r="C298" s="44"/>
      <c r="D298" s="50"/>
      <c r="E298" s="156"/>
      <c r="F298" s="156"/>
      <c r="G298" s="156"/>
      <c r="H298" s="156"/>
      <c r="I298" s="156"/>
      <c r="J298" s="156"/>
      <c r="K298" s="156"/>
    </row>
    <row r="299" spans="1:11" ht="12.75" thickBot="1">
      <c r="A299" s="46">
        <v>758</v>
      </c>
      <c r="B299" s="98" t="s">
        <v>71</v>
      </c>
      <c r="C299" s="48">
        <f>SUM(C301)</f>
        <v>1289200</v>
      </c>
      <c r="D299" s="24">
        <v>0</v>
      </c>
      <c r="E299" s="157">
        <f>SUM(E301)</f>
        <v>374903</v>
      </c>
      <c r="F299" s="157">
        <f>SUM(F301)</f>
        <v>0</v>
      </c>
      <c r="G299" s="103">
        <f>(F299/E299)*100</f>
        <v>0</v>
      </c>
      <c r="H299" s="157">
        <f>SUM(H301)</f>
        <v>0</v>
      </c>
      <c r="I299" s="157">
        <f>SUM(I301)</f>
        <v>350000</v>
      </c>
      <c r="J299" s="157">
        <f>SUM(J301)</f>
        <v>350000</v>
      </c>
      <c r="K299" s="24">
        <v>0</v>
      </c>
    </row>
    <row r="300" spans="1:11" ht="12.75" customHeight="1" thickTop="1">
      <c r="A300" s="17"/>
      <c r="B300" s="59"/>
      <c r="C300" s="33"/>
      <c r="D300" s="50"/>
      <c r="E300" s="153"/>
      <c r="F300" s="153"/>
      <c r="G300" s="153"/>
      <c r="H300" s="153"/>
      <c r="I300" s="153"/>
      <c r="J300" s="153"/>
      <c r="K300" s="153"/>
    </row>
    <row r="301" spans="1:11" ht="12">
      <c r="A301" s="51">
        <v>75818</v>
      </c>
      <c r="B301" s="97" t="s">
        <v>108</v>
      </c>
      <c r="C301" s="31">
        <f>SUM(C303,C306)</f>
        <v>1289200</v>
      </c>
      <c r="D301" s="35">
        <v>0</v>
      </c>
      <c r="E301" s="152">
        <f>SUM(E303,E306)</f>
        <v>374903</v>
      </c>
      <c r="F301" s="152">
        <f>SUM(F303,F306)</f>
        <v>0</v>
      </c>
      <c r="G301" s="152">
        <f>(F301/E301)*100</f>
        <v>0</v>
      </c>
      <c r="H301" s="152">
        <f>SUM(H303,H306)</f>
        <v>0</v>
      </c>
      <c r="I301" s="152">
        <f>SUM(I303,I306)</f>
        <v>350000</v>
      </c>
      <c r="J301" s="152">
        <f>SUM(J303,J306)</f>
        <v>350000</v>
      </c>
      <c r="K301" s="152">
        <v>0</v>
      </c>
    </row>
    <row r="302" spans="1:11" ht="12.75" customHeight="1">
      <c r="A302" s="17"/>
      <c r="B302" s="59"/>
      <c r="C302" s="33"/>
      <c r="D302" s="50"/>
      <c r="E302" s="153"/>
      <c r="F302" s="153"/>
      <c r="G302" s="153"/>
      <c r="H302" s="153"/>
      <c r="I302" s="153"/>
      <c r="J302" s="153"/>
      <c r="K302" s="153"/>
    </row>
    <row r="303" spans="1:11" ht="12">
      <c r="A303" s="17"/>
      <c r="B303" s="17" t="s">
        <v>3</v>
      </c>
      <c r="C303" s="33">
        <f>SUM(C304)</f>
        <v>222200</v>
      </c>
      <c r="D303" s="100">
        <v>0</v>
      </c>
      <c r="E303" s="153">
        <f>SUM(E304)</f>
        <v>141709</v>
      </c>
      <c r="F303" s="153">
        <f>SUM(F304)</f>
        <v>0</v>
      </c>
      <c r="G303" s="153">
        <f>(F303/E303)*100</f>
        <v>0</v>
      </c>
      <c r="H303" s="153">
        <f>SUM(H304)</f>
        <v>0</v>
      </c>
      <c r="I303" s="153">
        <f>SUM(I304)</f>
        <v>200000</v>
      </c>
      <c r="J303" s="153">
        <f>SUM(J304)</f>
        <v>200000</v>
      </c>
      <c r="K303" s="153">
        <v>0</v>
      </c>
    </row>
    <row r="304" spans="1:11" ht="12">
      <c r="A304" s="17"/>
      <c r="B304" s="36" t="s">
        <v>28</v>
      </c>
      <c r="C304" s="31">
        <f>300000+212200-290000</f>
        <v>222200</v>
      </c>
      <c r="D304" s="35">
        <v>0</v>
      </c>
      <c r="E304" s="152">
        <v>141709</v>
      </c>
      <c r="F304" s="152">
        <v>0</v>
      </c>
      <c r="G304" s="152">
        <f>(F304/E304)*100</f>
        <v>0</v>
      </c>
      <c r="H304" s="152">
        <v>0</v>
      </c>
      <c r="I304" s="152">
        <v>200000</v>
      </c>
      <c r="J304" s="152">
        <v>200000</v>
      </c>
      <c r="K304" s="152">
        <v>0</v>
      </c>
    </row>
    <row r="305" spans="1:11" ht="12">
      <c r="A305" s="17"/>
      <c r="B305" s="43"/>
      <c r="C305" s="53"/>
      <c r="D305" s="50"/>
      <c r="E305" s="159"/>
      <c r="F305" s="159"/>
      <c r="G305" s="159"/>
      <c r="H305" s="159"/>
      <c r="I305" s="159"/>
      <c r="J305" s="159"/>
      <c r="K305" s="159"/>
    </row>
    <row r="306" spans="1:11" ht="12">
      <c r="A306" s="17"/>
      <c r="B306" s="55" t="s">
        <v>29</v>
      </c>
      <c r="C306" s="33">
        <f>SUM(C308)</f>
        <v>1067000</v>
      </c>
      <c r="D306" s="100">
        <v>0</v>
      </c>
      <c r="E306" s="153">
        <f>SUM(E308)</f>
        <v>233194</v>
      </c>
      <c r="F306" s="153">
        <f>SUM(F308)</f>
        <v>0</v>
      </c>
      <c r="G306" s="153">
        <f>(F306/E306)*100</f>
        <v>0</v>
      </c>
      <c r="H306" s="153">
        <f>SUM(H308)</f>
        <v>0</v>
      </c>
      <c r="I306" s="153">
        <f>SUM(I308)</f>
        <v>150000</v>
      </c>
      <c r="J306" s="153">
        <f>SUM(J308)</f>
        <v>150000</v>
      </c>
      <c r="K306" s="153">
        <v>0</v>
      </c>
    </row>
    <row r="307" spans="1:11" ht="12">
      <c r="A307" s="17"/>
      <c r="B307" s="181" t="s">
        <v>4</v>
      </c>
      <c r="C307" s="33"/>
      <c r="D307" s="50"/>
      <c r="E307" s="153"/>
      <c r="F307" s="153"/>
      <c r="G307" s="153"/>
      <c r="H307" s="153"/>
      <c r="I307" s="158"/>
      <c r="J307" s="158"/>
      <c r="K307" s="153"/>
    </row>
    <row r="308" spans="1:11" ht="12">
      <c r="A308" s="17"/>
      <c r="B308" s="101" t="s">
        <v>123</v>
      </c>
      <c r="C308" s="31">
        <f>SUM(C309:C311)</f>
        <v>1067000</v>
      </c>
      <c r="D308" s="35">
        <v>0</v>
      </c>
      <c r="E308" s="152">
        <f>SUM(E309:E311)</f>
        <v>233194</v>
      </c>
      <c r="F308" s="152">
        <v>0</v>
      </c>
      <c r="G308" s="152">
        <f>(F308/E308)*100</f>
        <v>0</v>
      </c>
      <c r="H308" s="152">
        <v>0</v>
      </c>
      <c r="I308" s="152">
        <f>SUM(I309:I311)</f>
        <v>150000</v>
      </c>
      <c r="J308" s="152">
        <f>SUM(J309:J311)</f>
        <v>150000</v>
      </c>
      <c r="K308" s="152">
        <v>0</v>
      </c>
    </row>
    <row r="309" spans="1:11" ht="39" customHeight="1">
      <c r="A309" s="17"/>
      <c r="B309" s="195" t="s">
        <v>180</v>
      </c>
      <c r="C309" s="178">
        <v>17000</v>
      </c>
      <c r="D309" s="38">
        <v>0</v>
      </c>
      <c r="E309" s="179">
        <v>17000</v>
      </c>
      <c r="F309" s="179">
        <v>0</v>
      </c>
      <c r="G309" s="175">
        <f>(F309/E309)*100</f>
        <v>0</v>
      </c>
      <c r="H309" s="179">
        <v>0</v>
      </c>
      <c r="I309" s="179">
        <v>15000</v>
      </c>
      <c r="J309" s="179">
        <v>15000</v>
      </c>
      <c r="K309" s="175">
        <v>0</v>
      </c>
    </row>
    <row r="310" spans="1:11" ht="21.75" customHeight="1">
      <c r="A310" s="17"/>
      <c r="B310" s="195" t="s">
        <v>122</v>
      </c>
      <c r="C310" s="178">
        <v>900000</v>
      </c>
      <c r="D310" s="38">
        <v>0</v>
      </c>
      <c r="E310" s="179">
        <v>66194</v>
      </c>
      <c r="F310" s="179">
        <v>0</v>
      </c>
      <c r="G310" s="175">
        <f>(F310/E310)*100</f>
        <v>0</v>
      </c>
      <c r="H310" s="179">
        <v>0</v>
      </c>
      <c r="I310" s="179">
        <v>135000</v>
      </c>
      <c r="J310" s="179">
        <v>135000</v>
      </c>
      <c r="K310" s="175">
        <v>0</v>
      </c>
    </row>
    <row r="311" spans="1:11" ht="21.75" customHeight="1">
      <c r="A311" s="36"/>
      <c r="B311" s="195" t="s">
        <v>246</v>
      </c>
      <c r="C311" s="178">
        <v>150000</v>
      </c>
      <c r="D311" s="38">
        <v>0</v>
      </c>
      <c r="E311" s="179">
        <v>150000</v>
      </c>
      <c r="F311" s="179">
        <v>0</v>
      </c>
      <c r="G311" s="175">
        <f>(F311/E311)*100</f>
        <v>0</v>
      </c>
      <c r="H311" s="179">
        <v>0</v>
      </c>
      <c r="I311" s="179">
        <v>0</v>
      </c>
      <c r="J311" s="179">
        <v>0</v>
      </c>
      <c r="K311" s="175">
        <v>0</v>
      </c>
    </row>
    <row r="312" spans="1:11" ht="21.75" customHeight="1" thickBot="1">
      <c r="A312" s="39"/>
      <c r="B312" s="217"/>
      <c r="C312" s="218"/>
      <c r="D312" s="83"/>
      <c r="E312" s="219"/>
      <c r="F312" s="219"/>
      <c r="G312" s="219"/>
      <c r="H312" s="219"/>
      <c r="I312" s="219"/>
      <c r="J312" s="219"/>
      <c r="K312" s="219"/>
    </row>
    <row r="313" spans="1:11" ht="12">
      <c r="A313" s="2"/>
      <c r="B313" s="3"/>
      <c r="C313" s="4"/>
      <c r="D313" s="5"/>
      <c r="E313" s="4"/>
      <c r="F313" s="4"/>
      <c r="G313" s="4"/>
      <c r="H313" s="4"/>
      <c r="I313" s="4"/>
      <c r="J313" s="4"/>
      <c r="K313" s="4"/>
    </row>
    <row r="314" spans="1:11" ht="12">
      <c r="A314" s="6" t="s">
        <v>43</v>
      </c>
      <c r="B314" s="7" t="s">
        <v>0</v>
      </c>
      <c r="C314" s="8" t="s">
        <v>249</v>
      </c>
      <c r="D314" s="8" t="s">
        <v>42</v>
      </c>
      <c r="E314" s="8" t="s">
        <v>39</v>
      </c>
      <c r="F314" s="8" t="s">
        <v>12</v>
      </c>
      <c r="G314" s="8" t="s">
        <v>42</v>
      </c>
      <c r="H314" s="8" t="s">
        <v>285</v>
      </c>
      <c r="I314" s="8" t="s">
        <v>288</v>
      </c>
      <c r="J314" s="8" t="s">
        <v>289</v>
      </c>
      <c r="K314" s="8" t="s">
        <v>42</v>
      </c>
    </row>
    <row r="315" spans="1:11" ht="12">
      <c r="A315" s="6" t="s">
        <v>45</v>
      </c>
      <c r="B315" s="9"/>
      <c r="C315" s="8" t="s">
        <v>248</v>
      </c>
      <c r="D315" s="10" t="s">
        <v>13</v>
      </c>
      <c r="E315" s="8" t="s">
        <v>284</v>
      </c>
      <c r="F315" s="8" t="s">
        <v>284</v>
      </c>
      <c r="G315" s="8" t="s">
        <v>13</v>
      </c>
      <c r="H315" s="8" t="s">
        <v>286</v>
      </c>
      <c r="I315" s="8" t="s">
        <v>469</v>
      </c>
      <c r="J315" s="8" t="s">
        <v>287</v>
      </c>
      <c r="K315" s="8" t="s">
        <v>13</v>
      </c>
    </row>
    <row r="316" spans="1:11" ht="12.75" thickBot="1">
      <c r="A316" s="11"/>
      <c r="B316" s="12"/>
      <c r="C316" s="13"/>
      <c r="D316" s="13"/>
      <c r="E316" s="13" t="s">
        <v>467</v>
      </c>
      <c r="F316" s="13" t="s">
        <v>467</v>
      </c>
      <c r="G316" s="13"/>
      <c r="H316" s="13" t="s">
        <v>468</v>
      </c>
      <c r="I316" s="13" t="s">
        <v>467</v>
      </c>
      <c r="J316" s="13" t="s">
        <v>467</v>
      </c>
      <c r="K316" s="13"/>
    </row>
    <row r="317" spans="1:11" ht="12.75" customHeight="1">
      <c r="A317" s="43"/>
      <c r="B317" s="43"/>
      <c r="C317" s="44"/>
      <c r="D317" s="50"/>
      <c r="E317" s="156"/>
      <c r="F317" s="156"/>
      <c r="G317" s="156"/>
      <c r="H317" s="156"/>
      <c r="I317" s="156"/>
      <c r="J317" s="156"/>
      <c r="K317" s="156"/>
    </row>
    <row r="318" spans="1:11" ht="12.75" thickBot="1">
      <c r="A318" s="46">
        <v>801</v>
      </c>
      <c r="B318" s="98" t="s">
        <v>72</v>
      </c>
      <c r="C318" s="48">
        <f>SUM(C320,C363,C422,C470,C474,C481,C489)</f>
        <v>28951292</v>
      </c>
      <c r="D318" s="103" t="e">
        <f>(C318/#REF!)*100</f>
        <v>#REF!</v>
      </c>
      <c r="E318" s="157">
        <f>SUM(E320,E363,E422,E470,E474,E481,E489)</f>
        <v>29622192.33</v>
      </c>
      <c r="F318" s="157">
        <f>SUM(F320,F363,F422,F470,F474,F481,F489)</f>
        <v>19910984.19</v>
      </c>
      <c r="G318" s="103">
        <f>(F318/E318)*100</f>
        <v>67.21644356429037</v>
      </c>
      <c r="H318" s="157">
        <f>SUM(H320,H363,H422,H470,H474,H481,H489)</f>
        <v>27939478.6</v>
      </c>
      <c r="I318" s="157">
        <f>SUM(I320,I363,I422,I470,I474,I481,I489)</f>
        <v>35032844</v>
      </c>
      <c r="J318" s="157">
        <f>SUM(J320,J363,J422,J470,J474,J481,J489)</f>
        <v>35032844</v>
      </c>
      <c r="K318" s="24">
        <f>(J318/H318)*100</f>
        <v>125.38832417581335</v>
      </c>
    </row>
    <row r="319" spans="1:11" ht="12.75" customHeight="1" thickTop="1">
      <c r="A319" s="17"/>
      <c r="B319" s="59"/>
      <c r="C319" s="49"/>
      <c r="D319" s="69"/>
      <c r="E319" s="158"/>
      <c r="F319" s="158"/>
      <c r="G319" s="158"/>
      <c r="H319" s="158"/>
      <c r="I319" s="158"/>
      <c r="J319" s="158"/>
      <c r="K319" s="158"/>
    </row>
    <row r="320" spans="1:11" ht="12">
      <c r="A320" s="51">
        <v>80101</v>
      </c>
      <c r="B320" s="97" t="s">
        <v>73</v>
      </c>
      <c r="C320" s="31">
        <f>SUM(C322,C326,C348)</f>
        <v>12179131</v>
      </c>
      <c r="D320" s="32" t="e">
        <f>(C320/#REF!)*100</f>
        <v>#REF!</v>
      </c>
      <c r="E320" s="152">
        <f>SUM(E322,E326,E348)</f>
        <v>11631871</v>
      </c>
      <c r="F320" s="152">
        <f>SUM(F322,F326,F348)</f>
        <v>7288593.24</v>
      </c>
      <c r="G320" s="152">
        <f>(F320/E320)*100</f>
        <v>62.66054050977697</v>
      </c>
      <c r="H320" s="152">
        <f>SUM(H322,H326,H348)</f>
        <v>10922597.06</v>
      </c>
      <c r="I320" s="152">
        <f>SUM(I322,I326,I348)</f>
        <v>12066997</v>
      </c>
      <c r="J320" s="152">
        <f>SUM(J322,J326,J348)</f>
        <v>12066997</v>
      </c>
      <c r="K320" s="152">
        <f>(J320/H320)*100</f>
        <v>110.47736114143534</v>
      </c>
    </row>
    <row r="321" spans="1:11" ht="12.75" customHeight="1">
      <c r="A321" s="17"/>
      <c r="B321" s="59"/>
      <c r="C321" s="53"/>
      <c r="D321" s="69"/>
      <c r="E321" s="159"/>
      <c r="F321" s="159"/>
      <c r="G321" s="159"/>
      <c r="H321" s="159"/>
      <c r="I321" s="159"/>
      <c r="J321" s="159"/>
      <c r="K321" s="159"/>
    </row>
    <row r="322" spans="1:11" ht="12">
      <c r="A322" s="17"/>
      <c r="B322" s="104" t="s">
        <v>117</v>
      </c>
      <c r="C322" s="33">
        <f>9097093+4500+122488</f>
        <v>9224081</v>
      </c>
      <c r="D322" s="69" t="e">
        <f>(C322/#REF!)*100</f>
        <v>#REF!</v>
      </c>
      <c r="E322" s="153">
        <v>9613470</v>
      </c>
      <c r="F322" s="153">
        <v>6929705.45</v>
      </c>
      <c r="G322" s="153">
        <f>(F322/E322)*100</f>
        <v>72.08328990468583</v>
      </c>
      <c r="H322" s="153">
        <v>9413470</v>
      </c>
      <c r="I322" s="153">
        <f>9917452+182795-74000</f>
        <v>10026247</v>
      </c>
      <c r="J322" s="153">
        <f>9917452+182795-74000</f>
        <v>10026247</v>
      </c>
      <c r="K322" s="153">
        <f>(J322/H322)*100</f>
        <v>106.5095761711675</v>
      </c>
    </row>
    <row r="323" spans="1:11" ht="12">
      <c r="A323" s="17"/>
      <c r="B323" s="104" t="s">
        <v>4</v>
      </c>
      <c r="C323" s="33"/>
      <c r="D323" s="50"/>
      <c r="E323" s="153"/>
      <c r="F323" s="153"/>
      <c r="G323" s="153"/>
      <c r="H323" s="153"/>
      <c r="I323" s="153"/>
      <c r="J323" s="153"/>
      <c r="K323" s="153"/>
    </row>
    <row r="324" spans="1:11" ht="12">
      <c r="A324" s="17"/>
      <c r="B324" s="220" t="s">
        <v>168</v>
      </c>
      <c r="C324" s="174">
        <f>7733204+122488</f>
        <v>7855692</v>
      </c>
      <c r="D324" s="35" t="e">
        <f>(C324/#REF!)*100</f>
        <v>#REF!</v>
      </c>
      <c r="E324" s="175">
        <v>8212912</v>
      </c>
      <c r="F324" s="175">
        <v>5940682.93</v>
      </c>
      <c r="G324" s="175">
        <f>(F324/E324)*100</f>
        <v>72.33345407816375</v>
      </c>
      <c r="H324" s="175">
        <v>8212912</v>
      </c>
      <c r="I324" s="175">
        <f>8286106+182795</f>
        <v>8468901</v>
      </c>
      <c r="J324" s="175">
        <f>8286106+182795</f>
        <v>8468901</v>
      </c>
      <c r="K324" s="175">
        <f>(J324/H324)*100</f>
        <v>103.11690908169963</v>
      </c>
    </row>
    <row r="325" spans="1:11" ht="12.75" customHeight="1">
      <c r="A325" s="17"/>
      <c r="B325" s="59"/>
      <c r="C325" s="49"/>
      <c r="D325" s="50"/>
      <c r="E325" s="158"/>
      <c r="F325" s="158"/>
      <c r="G325" s="158"/>
      <c r="H325" s="158"/>
      <c r="I325" s="158"/>
      <c r="J325" s="158"/>
      <c r="K325" s="158"/>
    </row>
    <row r="326" spans="1:11" ht="12">
      <c r="A326" s="17"/>
      <c r="B326" s="105" t="s">
        <v>118</v>
      </c>
      <c r="C326" s="33">
        <f>SUM(C328:C342)</f>
        <v>225050</v>
      </c>
      <c r="D326" s="100" t="e">
        <f>(C326/#REF!)*100</f>
        <v>#REF!</v>
      </c>
      <c r="E326" s="153">
        <f>SUM(E328:E330,E332:E346)</f>
        <v>340460</v>
      </c>
      <c r="F326" s="153">
        <f>SUM(F328:F330,F332:F346)</f>
        <v>235138.23</v>
      </c>
      <c r="G326" s="153">
        <f>(F326/E326)*100</f>
        <v>69.06486224519767</v>
      </c>
      <c r="H326" s="153">
        <f>SUM(H328:H330,H332:H346)</f>
        <v>337578.5</v>
      </c>
      <c r="I326" s="153">
        <f>SUM(I328:I330,I332:I346)</f>
        <v>736750</v>
      </c>
      <c r="J326" s="153">
        <f>SUM(J328:J330,J332:J346)</f>
        <v>736750</v>
      </c>
      <c r="K326" s="153">
        <f>(J326/H326)*100</f>
        <v>218.2455340017211</v>
      </c>
    </row>
    <row r="327" spans="1:11" ht="12">
      <c r="A327" s="17"/>
      <c r="B327" s="105" t="s">
        <v>4</v>
      </c>
      <c r="C327" s="49"/>
      <c r="D327" s="50"/>
      <c r="E327" s="158"/>
      <c r="F327" s="158"/>
      <c r="G327" s="158"/>
      <c r="H327" s="158"/>
      <c r="I327" s="158"/>
      <c r="J327" s="158"/>
      <c r="K327" s="158"/>
    </row>
    <row r="328" spans="1:11" ht="12">
      <c r="A328" s="17"/>
      <c r="B328" s="172" t="s">
        <v>76</v>
      </c>
      <c r="C328" s="182">
        <v>74000</v>
      </c>
      <c r="D328" s="35">
        <v>0</v>
      </c>
      <c r="E328" s="183">
        <v>74000</v>
      </c>
      <c r="F328" s="183">
        <v>39843</v>
      </c>
      <c r="G328" s="175">
        <f aca="true" t="shared" si="2" ref="G328:G334">(F328/E328)*100</f>
        <v>53.84189189189189</v>
      </c>
      <c r="H328" s="183">
        <v>74000</v>
      </c>
      <c r="I328" s="183">
        <v>74000</v>
      </c>
      <c r="J328" s="183">
        <v>74000</v>
      </c>
      <c r="K328" s="175">
        <f aca="true" t="shared" si="3" ref="K328:K334">(J328/H328)*100</f>
        <v>100</v>
      </c>
    </row>
    <row r="329" spans="1:11" ht="12">
      <c r="A329" s="17"/>
      <c r="B329" s="195" t="s">
        <v>143</v>
      </c>
      <c r="C329" s="178">
        <v>100000</v>
      </c>
      <c r="D329" s="38" t="e">
        <f>(C329/#REF!)*100</f>
        <v>#REF!</v>
      </c>
      <c r="E329" s="179">
        <v>51730</v>
      </c>
      <c r="F329" s="179">
        <v>0</v>
      </c>
      <c r="G329" s="175">
        <f t="shared" si="2"/>
        <v>0</v>
      </c>
      <c r="H329" s="179">
        <v>51730</v>
      </c>
      <c r="I329" s="179">
        <v>10000</v>
      </c>
      <c r="J329" s="179">
        <v>10000</v>
      </c>
      <c r="K329" s="175">
        <f t="shared" si="3"/>
        <v>19.331142470520007</v>
      </c>
    </row>
    <row r="330" spans="1:11" ht="12">
      <c r="A330" s="17"/>
      <c r="B330" s="204" t="s">
        <v>177</v>
      </c>
      <c r="C330" s="200">
        <v>4500</v>
      </c>
      <c r="D330" s="79" t="e">
        <f>(C330/#REF!)*100</f>
        <v>#REF!</v>
      </c>
      <c r="E330" s="201">
        <v>4500</v>
      </c>
      <c r="F330" s="201">
        <v>2399</v>
      </c>
      <c r="G330" s="183">
        <f t="shared" si="2"/>
        <v>53.31111111111111</v>
      </c>
      <c r="H330" s="201">
        <v>2611</v>
      </c>
      <c r="I330" s="201">
        <v>3000</v>
      </c>
      <c r="J330" s="201">
        <v>3000</v>
      </c>
      <c r="K330" s="201">
        <f t="shared" si="3"/>
        <v>114.89850631941785</v>
      </c>
    </row>
    <row r="331" spans="1:11" ht="12">
      <c r="A331" s="17"/>
      <c r="B331" s="194" t="s">
        <v>185</v>
      </c>
      <c r="C331" s="174">
        <v>0</v>
      </c>
      <c r="D331" s="35"/>
      <c r="E331" s="175">
        <v>2358</v>
      </c>
      <c r="F331" s="175">
        <v>2358</v>
      </c>
      <c r="G331" s="175">
        <f t="shared" si="2"/>
        <v>100</v>
      </c>
      <c r="H331" s="175">
        <v>2358</v>
      </c>
      <c r="I331" s="175">
        <v>0</v>
      </c>
      <c r="J331" s="175">
        <v>0</v>
      </c>
      <c r="K331" s="175">
        <f t="shared" si="3"/>
        <v>0</v>
      </c>
    </row>
    <row r="332" spans="1:11" ht="39" customHeight="1">
      <c r="A332" s="17"/>
      <c r="B332" s="195" t="s">
        <v>421</v>
      </c>
      <c r="C332" s="174">
        <v>750</v>
      </c>
      <c r="D332" s="38">
        <v>0</v>
      </c>
      <c r="E332" s="175">
        <v>750</v>
      </c>
      <c r="F332" s="175">
        <v>701.03</v>
      </c>
      <c r="G332" s="175">
        <f t="shared" si="2"/>
        <v>93.47066666666667</v>
      </c>
      <c r="H332" s="175">
        <v>750</v>
      </c>
      <c r="I332" s="175">
        <v>750</v>
      </c>
      <c r="J332" s="175">
        <v>750</v>
      </c>
      <c r="K332" s="175">
        <f t="shared" si="3"/>
        <v>100</v>
      </c>
    </row>
    <row r="333" spans="1:11" ht="12">
      <c r="A333" s="17"/>
      <c r="B333" s="195" t="s">
        <v>458</v>
      </c>
      <c r="C333" s="174">
        <v>5800</v>
      </c>
      <c r="D333" s="38">
        <v>0</v>
      </c>
      <c r="E333" s="175">
        <v>5800</v>
      </c>
      <c r="F333" s="175">
        <v>5800</v>
      </c>
      <c r="G333" s="175">
        <f t="shared" si="2"/>
        <v>100</v>
      </c>
      <c r="H333" s="175">
        <v>5800</v>
      </c>
      <c r="I333" s="175">
        <v>0</v>
      </c>
      <c r="J333" s="175">
        <v>0</v>
      </c>
      <c r="K333" s="175">
        <f t="shared" si="3"/>
        <v>0</v>
      </c>
    </row>
    <row r="334" spans="1:11" ht="24">
      <c r="A334" s="17"/>
      <c r="B334" s="195" t="s">
        <v>173</v>
      </c>
      <c r="C334" s="178">
        <v>15000</v>
      </c>
      <c r="D334" s="38">
        <v>0</v>
      </c>
      <c r="E334" s="179">
        <v>15000</v>
      </c>
      <c r="F334" s="179">
        <v>0</v>
      </c>
      <c r="G334" s="179">
        <f t="shared" si="2"/>
        <v>0</v>
      </c>
      <c r="H334" s="179">
        <v>15000</v>
      </c>
      <c r="I334" s="179">
        <v>0</v>
      </c>
      <c r="J334" s="179">
        <v>0</v>
      </c>
      <c r="K334" s="175">
        <f t="shared" si="3"/>
        <v>0</v>
      </c>
    </row>
    <row r="335" spans="1:11" ht="24">
      <c r="A335" s="17"/>
      <c r="B335" s="222" t="s">
        <v>318</v>
      </c>
      <c r="C335" s="178"/>
      <c r="D335" s="38"/>
      <c r="E335" s="179">
        <v>0</v>
      </c>
      <c r="F335" s="179">
        <v>0</v>
      </c>
      <c r="G335" s="179">
        <v>0</v>
      </c>
      <c r="H335" s="179">
        <v>0</v>
      </c>
      <c r="I335" s="179">
        <v>15000</v>
      </c>
      <c r="J335" s="179">
        <v>15000</v>
      </c>
      <c r="K335" s="179">
        <v>0</v>
      </c>
    </row>
    <row r="336" spans="1:11" ht="12">
      <c r="A336" s="17"/>
      <c r="B336" s="223" t="s">
        <v>164</v>
      </c>
      <c r="C336" s="182"/>
      <c r="D336" s="50"/>
      <c r="E336" s="183"/>
      <c r="F336" s="183"/>
      <c r="G336" s="183"/>
      <c r="H336" s="183"/>
      <c r="I336" s="183"/>
      <c r="J336" s="183"/>
      <c r="K336" s="183"/>
    </row>
    <row r="337" spans="1:11" ht="24">
      <c r="A337" s="17"/>
      <c r="B337" s="194" t="s">
        <v>422</v>
      </c>
      <c r="C337" s="174">
        <v>25000</v>
      </c>
      <c r="D337" s="35">
        <v>0</v>
      </c>
      <c r="E337" s="175">
        <v>25900</v>
      </c>
      <c r="F337" s="175">
        <v>25855.5</v>
      </c>
      <c r="G337" s="175">
        <f aca="true" t="shared" si="4" ref="G337:G342">(F337/E337)*100</f>
        <v>99.82818532818533</v>
      </c>
      <c r="H337" s="175">
        <v>25855.5</v>
      </c>
      <c r="I337" s="175">
        <v>0</v>
      </c>
      <c r="J337" s="175">
        <v>0</v>
      </c>
      <c r="K337" s="175">
        <f aca="true" t="shared" si="5" ref="K337:K342">(J337/H337)*100</f>
        <v>0</v>
      </c>
    </row>
    <row r="338" spans="1:11" ht="12">
      <c r="A338" s="17"/>
      <c r="B338" s="223" t="s">
        <v>317</v>
      </c>
      <c r="C338" s="182">
        <v>0</v>
      </c>
      <c r="D338" s="50"/>
      <c r="E338" s="183">
        <v>39100</v>
      </c>
      <c r="F338" s="183">
        <v>39040</v>
      </c>
      <c r="G338" s="183">
        <f t="shared" si="4"/>
        <v>99.846547314578</v>
      </c>
      <c r="H338" s="183">
        <v>39040</v>
      </c>
      <c r="I338" s="183">
        <v>0</v>
      </c>
      <c r="J338" s="183">
        <v>0</v>
      </c>
      <c r="K338" s="175">
        <f t="shared" si="5"/>
        <v>0</v>
      </c>
    </row>
    <row r="339" spans="1:11" ht="36">
      <c r="A339" s="17"/>
      <c r="B339" s="222" t="s">
        <v>423</v>
      </c>
      <c r="C339" s="178">
        <v>0</v>
      </c>
      <c r="D339" s="38"/>
      <c r="E339" s="179">
        <v>66980</v>
      </c>
      <c r="F339" s="179">
        <v>66978</v>
      </c>
      <c r="G339" s="179">
        <f t="shared" si="4"/>
        <v>99.99701403404</v>
      </c>
      <c r="H339" s="179">
        <v>66978</v>
      </c>
      <c r="I339" s="179">
        <v>0</v>
      </c>
      <c r="J339" s="179">
        <v>0</v>
      </c>
      <c r="K339" s="175">
        <f t="shared" si="5"/>
        <v>0</v>
      </c>
    </row>
    <row r="340" spans="1:11" ht="36">
      <c r="A340" s="17"/>
      <c r="B340" s="222" t="s">
        <v>424</v>
      </c>
      <c r="C340" s="178">
        <v>0</v>
      </c>
      <c r="D340" s="38"/>
      <c r="E340" s="179">
        <v>45500</v>
      </c>
      <c r="F340" s="179">
        <v>45262</v>
      </c>
      <c r="G340" s="179">
        <f t="shared" si="4"/>
        <v>99.47692307692307</v>
      </c>
      <c r="H340" s="179">
        <v>45262</v>
      </c>
      <c r="I340" s="179">
        <v>0</v>
      </c>
      <c r="J340" s="179">
        <v>0</v>
      </c>
      <c r="K340" s="175">
        <f t="shared" si="5"/>
        <v>0</v>
      </c>
    </row>
    <row r="341" spans="1:11" ht="24">
      <c r="A341" s="17"/>
      <c r="B341" s="222" t="s">
        <v>316</v>
      </c>
      <c r="C341" s="178">
        <v>0</v>
      </c>
      <c r="D341" s="38"/>
      <c r="E341" s="179">
        <v>6500</v>
      </c>
      <c r="F341" s="179">
        <v>4739.7</v>
      </c>
      <c r="G341" s="179">
        <f t="shared" si="4"/>
        <v>72.91846153846153</v>
      </c>
      <c r="H341" s="179">
        <v>6032</v>
      </c>
      <c r="I341" s="179">
        <v>0</v>
      </c>
      <c r="J341" s="179">
        <v>0</v>
      </c>
      <c r="K341" s="175">
        <f t="shared" si="5"/>
        <v>0</v>
      </c>
    </row>
    <row r="342" spans="1:11" ht="24">
      <c r="A342" s="17"/>
      <c r="B342" s="222" t="s">
        <v>315</v>
      </c>
      <c r="C342" s="178">
        <v>0</v>
      </c>
      <c r="D342" s="38"/>
      <c r="E342" s="179">
        <v>4700</v>
      </c>
      <c r="F342" s="179">
        <v>4520</v>
      </c>
      <c r="G342" s="179">
        <f t="shared" si="4"/>
        <v>96.17021276595744</v>
      </c>
      <c r="H342" s="179">
        <v>4520</v>
      </c>
      <c r="I342" s="179">
        <v>0</v>
      </c>
      <c r="J342" s="179">
        <v>0</v>
      </c>
      <c r="K342" s="175">
        <f t="shared" si="5"/>
        <v>0</v>
      </c>
    </row>
    <row r="343" spans="1:11" ht="15" customHeight="1">
      <c r="A343" s="17"/>
      <c r="B343" s="222" t="s">
        <v>386</v>
      </c>
      <c r="C343" s="178"/>
      <c r="D343" s="38"/>
      <c r="E343" s="179">
        <v>0</v>
      </c>
      <c r="F343" s="179">
        <v>0</v>
      </c>
      <c r="G343" s="179">
        <v>0</v>
      </c>
      <c r="H343" s="179">
        <v>0</v>
      </c>
      <c r="I343" s="179">
        <v>150000</v>
      </c>
      <c r="J343" s="179">
        <v>150000</v>
      </c>
      <c r="K343" s="175">
        <v>0</v>
      </c>
    </row>
    <row r="344" spans="1:11" ht="15" customHeight="1">
      <c r="A344" s="17"/>
      <c r="B344" s="222" t="s">
        <v>387</v>
      </c>
      <c r="C344" s="178"/>
      <c r="D344" s="38"/>
      <c r="E344" s="179">
        <v>0</v>
      </c>
      <c r="F344" s="179">
        <v>0</v>
      </c>
      <c r="G344" s="179">
        <v>0</v>
      </c>
      <c r="H344" s="179">
        <v>0</v>
      </c>
      <c r="I344" s="179">
        <v>150000</v>
      </c>
      <c r="J344" s="179">
        <v>150000</v>
      </c>
      <c r="K344" s="175">
        <v>0</v>
      </c>
    </row>
    <row r="345" spans="1:11" ht="15" customHeight="1">
      <c r="A345" s="17"/>
      <c r="B345" s="222" t="s">
        <v>314</v>
      </c>
      <c r="C345" s="178"/>
      <c r="D345" s="38"/>
      <c r="E345" s="179">
        <v>0</v>
      </c>
      <c r="F345" s="179">
        <v>0</v>
      </c>
      <c r="G345" s="179">
        <v>0</v>
      </c>
      <c r="H345" s="179">
        <v>0</v>
      </c>
      <c r="I345" s="179">
        <v>60000</v>
      </c>
      <c r="J345" s="179">
        <v>60000</v>
      </c>
      <c r="K345" s="175">
        <v>0</v>
      </c>
    </row>
    <row r="346" spans="1:11" ht="15" customHeight="1">
      <c r="A346" s="17"/>
      <c r="B346" s="180" t="s">
        <v>310</v>
      </c>
      <c r="C346" s="200"/>
      <c r="D346" s="50"/>
      <c r="E346" s="201">
        <v>0</v>
      </c>
      <c r="F346" s="201">
        <v>0</v>
      </c>
      <c r="G346" s="201">
        <v>0</v>
      </c>
      <c r="H346" s="201">
        <v>0</v>
      </c>
      <c r="I346" s="201">
        <v>274000</v>
      </c>
      <c r="J346" s="201">
        <v>274000</v>
      </c>
      <c r="K346" s="183">
        <v>0</v>
      </c>
    </row>
    <row r="347" spans="1:11" ht="12">
      <c r="A347" s="17"/>
      <c r="B347" s="56"/>
      <c r="C347" s="44"/>
      <c r="D347" s="50"/>
      <c r="E347" s="156"/>
      <c r="F347" s="156"/>
      <c r="G347" s="156"/>
      <c r="H347" s="156"/>
      <c r="I347" s="156"/>
      <c r="J347" s="156"/>
      <c r="K347" s="156"/>
    </row>
    <row r="348" spans="1:11" ht="12">
      <c r="A348" s="17"/>
      <c r="B348" s="88" t="s">
        <v>309</v>
      </c>
      <c r="C348" s="33">
        <f>SUM(C350:C359)</f>
        <v>2730000</v>
      </c>
      <c r="D348" s="100" t="e">
        <f>(C348/#REF!)*100</f>
        <v>#REF!</v>
      </c>
      <c r="E348" s="153">
        <f>SUM(E350:E360)</f>
        <v>1677941</v>
      </c>
      <c r="F348" s="153">
        <f>SUM(F350:F360)</f>
        <v>123749.56</v>
      </c>
      <c r="G348" s="153">
        <f>(F348/E348)*100</f>
        <v>7.375084106056172</v>
      </c>
      <c r="H348" s="153">
        <f>SUM(H350:H360)</f>
        <v>1171548.56</v>
      </c>
      <c r="I348" s="153">
        <f>SUM(I350:I360)</f>
        <v>1304000</v>
      </c>
      <c r="J348" s="153">
        <f>SUM(J350:J360)</f>
        <v>1304000</v>
      </c>
      <c r="K348" s="153">
        <f>(J348/H348)*100</f>
        <v>111.30567221217018</v>
      </c>
    </row>
    <row r="349" spans="1:11" ht="12">
      <c r="A349" s="17"/>
      <c r="B349" s="88" t="s">
        <v>4</v>
      </c>
      <c r="C349" s="49"/>
      <c r="D349" s="35"/>
      <c r="E349" s="158"/>
      <c r="F349" s="158"/>
      <c r="G349" s="158"/>
      <c r="H349" s="158"/>
      <c r="I349" s="158"/>
      <c r="J349" s="158"/>
      <c r="K349" s="158"/>
    </row>
    <row r="350" spans="1:11" ht="12">
      <c r="A350" s="17"/>
      <c r="B350" s="107" t="s">
        <v>169</v>
      </c>
      <c r="C350" s="191"/>
      <c r="D350" s="50"/>
      <c r="E350" s="192"/>
      <c r="F350" s="192"/>
      <c r="G350" s="192"/>
      <c r="H350" s="192"/>
      <c r="I350" s="192"/>
      <c r="J350" s="192"/>
      <c r="K350" s="192"/>
    </row>
    <row r="351" spans="1:11" ht="12.75" customHeight="1">
      <c r="A351" s="17"/>
      <c r="B351" s="180" t="s">
        <v>310</v>
      </c>
      <c r="C351" s="174">
        <v>370000</v>
      </c>
      <c r="D351" s="35">
        <v>0</v>
      </c>
      <c r="E351" s="175">
        <v>641000</v>
      </c>
      <c r="F351" s="175">
        <v>1098</v>
      </c>
      <c r="G351" s="175">
        <f aca="true" t="shared" si="6" ref="G351:G359">(F351/E351)*100</f>
        <v>0.17129485179407175</v>
      </c>
      <c r="H351" s="175">
        <v>542000</v>
      </c>
      <c r="I351" s="175">
        <v>0</v>
      </c>
      <c r="J351" s="175">
        <v>0</v>
      </c>
      <c r="K351" s="175">
        <f>(J351/H351)*100</f>
        <v>0</v>
      </c>
    </row>
    <row r="352" spans="1:11" ht="15" customHeight="1">
      <c r="A352" s="17"/>
      <c r="B352" s="181" t="s">
        <v>311</v>
      </c>
      <c r="C352" s="174">
        <v>1500000</v>
      </c>
      <c r="D352" s="50">
        <v>0</v>
      </c>
      <c r="E352" s="175">
        <v>9178</v>
      </c>
      <c r="F352" s="175">
        <v>9177.72</v>
      </c>
      <c r="G352" s="175">
        <f t="shared" si="6"/>
        <v>99.99694922641098</v>
      </c>
      <c r="H352" s="175">
        <v>9177.72</v>
      </c>
      <c r="I352" s="175">
        <v>1000000</v>
      </c>
      <c r="J352" s="175">
        <v>1000000</v>
      </c>
      <c r="K352" s="175">
        <f>(J352/H352)*100</f>
        <v>10895.952371612993</v>
      </c>
    </row>
    <row r="353" spans="1:11" ht="12">
      <c r="A353" s="59"/>
      <c r="B353" s="107" t="s">
        <v>34</v>
      </c>
      <c r="C353" s="200"/>
      <c r="D353" s="108"/>
      <c r="E353" s="201"/>
      <c r="F353" s="201"/>
      <c r="G353" s="201"/>
      <c r="H353" s="201"/>
      <c r="I353" s="201"/>
      <c r="J353" s="201"/>
      <c r="K353" s="201"/>
    </row>
    <row r="354" spans="1:11" ht="24">
      <c r="A354" s="59"/>
      <c r="B354" s="180" t="s">
        <v>312</v>
      </c>
      <c r="C354" s="174">
        <v>80000</v>
      </c>
      <c r="D354" s="35">
        <v>0</v>
      </c>
      <c r="E354" s="175">
        <v>94033</v>
      </c>
      <c r="F354" s="175">
        <v>94028.84</v>
      </c>
      <c r="G354" s="175">
        <f t="shared" si="6"/>
        <v>99.99557602118405</v>
      </c>
      <c r="H354" s="175">
        <v>94028.84</v>
      </c>
      <c r="I354" s="175">
        <v>0</v>
      </c>
      <c r="J354" s="175">
        <v>0</v>
      </c>
      <c r="K354" s="175">
        <f>(J354/H354)*100</f>
        <v>0</v>
      </c>
    </row>
    <row r="355" spans="1:11" ht="12">
      <c r="A355" s="59"/>
      <c r="B355" s="180" t="s">
        <v>313</v>
      </c>
      <c r="C355" s="174">
        <v>400000</v>
      </c>
      <c r="D355" s="35">
        <v>0</v>
      </c>
      <c r="E355" s="175">
        <v>269585</v>
      </c>
      <c r="F355" s="175">
        <v>6330</v>
      </c>
      <c r="G355" s="175">
        <f t="shared" si="6"/>
        <v>2.348053489622939</v>
      </c>
      <c r="H355" s="175">
        <v>256562</v>
      </c>
      <c r="I355" s="175">
        <v>0</v>
      </c>
      <c r="J355" s="175">
        <v>0</v>
      </c>
      <c r="K355" s="175">
        <f>(J355/H355)*100</f>
        <v>0</v>
      </c>
    </row>
    <row r="356" spans="1:11" ht="25.5" customHeight="1">
      <c r="A356" s="59"/>
      <c r="B356" s="180" t="s">
        <v>308</v>
      </c>
      <c r="C356" s="174"/>
      <c r="D356" s="35"/>
      <c r="E356" s="175">
        <v>3300</v>
      </c>
      <c r="F356" s="175">
        <v>0</v>
      </c>
      <c r="G356" s="175">
        <f t="shared" si="6"/>
        <v>0</v>
      </c>
      <c r="H356" s="175">
        <v>3300</v>
      </c>
      <c r="I356" s="175">
        <v>0</v>
      </c>
      <c r="J356" s="175">
        <v>0</v>
      </c>
      <c r="K356" s="175">
        <f>(J356/H356)*100</f>
        <v>0</v>
      </c>
    </row>
    <row r="357" spans="1:11" ht="12">
      <c r="A357" s="59"/>
      <c r="B357" s="107" t="s">
        <v>381</v>
      </c>
      <c r="C357" s="200"/>
      <c r="D357" s="79"/>
      <c r="E357" s="201"/>
      <c r="F357" s="201"/>
      <c r="G357" s="201"/>
      <c r="H357" s="201"/>
      <c r="I357" s="201"/>
      <c r="J357" s="201"/>
      <c r="K357" s="201"/>
    </row>
    <row r="358" spans="1:11" ht="12">
      <c r="A358" s="17"/>
      <c r="B358" s="180" t="s">
        <v>376</v>
      </c>
      <c r="C358" s="174">
        <v>200000</v>
      </c>
      <c r="D358" s="35">
        <v>0</v>
      </c>
      <c r="E358" s="175">
        <v>254466</v>
      </c>
      <c r="F358" s="175">
        <v>1098</v>
      </c>
      <c r="G358" s="175">
        <f t="shared" si="6"/>
        <v>0.4314918299497772</v>
      </c>
      <c r="H358" s="175">
        <v>254463</v>
      </c>
      <c r="I358" s="175">
        <v>0</v>
      </c>
      <c r="J358" s="175">
        <v>0</v>
      </c>
      <c r="K358" s="175">
        <f>(J358/H358)*100</f>
        <v>0</v>
      </c>
    </row>
    <row r="359" spans="1:11" ht="24">
      <c r="A359" s="17"/>
      <c r="B359" s="195" t="s">
        <v>459</v>
      </c>
      <c r="C359" s="178">
        <v>180000</v>
      </c>
      <c r="D359" s="38">
        <v>0</v>
      </c>
      <c r="E359" s="179">
        <v>406379</v>
      </c>
      <c r="F359" s="179">
        <v>12017</v>
      </c>
      <c r="G359" s="175">
        <f t="shared" si="6"/>
        <v>2.9570917788566833</v>
      </c>
      <c r="H359" s="179">
        <v>12017</v>
      </c>
      <c r="I359" s="179">
        <v>255000</v>
      </c>
      <c r="J359" s="179">
        <v>255000</v>
      </c>
      <c r="K359" s="175">
        <f>(J359/H359)*100</f>
        <v>2121.993842057086</v>
      </c>
    </row>
    <row r="360" spans="1:11" ht="24">
      <c r="A360" s="36"/>
      <c r="B360" s="196" t="s">
        <v>369</v>
      </c>
      <c r="C360" s="178"/>
      <c r="D360" s="38"/>
      <c r="E360" s="179">
        <v>0</v>
      </c>
      <c r="F360" s="179">
        <v>0</v>
      </c>
      <c r="G360" s="179">
        <v>0</v>
      </c>
      <c r="H360" s="179">
        <v>0</v>
      </c>
      <c r="I360" s="179">
        <v>49000</v>
      </c>
      <c r="J360" s="179">
        <v>49000</v>
      </c>
      <c r="K360" s="179">
        <v>0</v>
      </c>
    </row>
    <row r="361" spans="1:11" ht="12">
      <c r="A361" s="39"/>
      <c r="B361" s="82"/>
      <c r="C361" s="41"/>
      <c r="D361" s="68"/>
      <c r="E361" s="155"/>
      <c r="F361" s="155"/>
      <c r="G361" s="155"/>
      <c r="H361" s="155"/>
      <c r="I361" s="155"/>
      <c r="J361" s="155"/>
      <c r="K361" s="155"/>
    </row>
    <row r="362" spans="1:11" ht="12.75" customHeight="1">
      <c r="A362" s="43"/>
      <c r="B362" s="43"/>
      <c r="C362" s="44"/>
      <c r="D362" s="50"/>
      <c r="E362" s="156"/>
      <c r="F362" s="156"/>
      <c r="G362" s="156"/>
      <c r="H362" s="156"/>
      <c r="I362" s="156"/>
      <c r="J362" s="156"/>
      <c r="K362" s="156"/>
    </row>
    <row r="363" spans="1:11" ht="12">
      <c r="A363" s="51">
        <v>80104</v>
      </c>
      <c r="B363" s="36" t="s">
        <v>74</v>
      </c>
      <c r="C363" s="31">
        <f>SUM(C365:C398)</f>
        <v>7643005</v>
      </c>
      <c r="D363" s="52" t="e">
        <f>(C363/#REF!)*100</f>
        <v>#REF!</v>
      </c>
      <c r="E363" s="152">
        <f>SUM(E365:E367,E369,E373,E401)</f>
        <v>8568382.33</v>
      </c>
      <c r="F363" s="152">
        <f>SUM(F365:F367,F369,F373,F401)</f>
        <v>5843581.09</v>
      </c>
      <c r="G363" s="152">
        <f>(F363/E363)*100</f>
        <v>68.19935041344029</v>
      </c>
      <c r="H363" s="152">
        <f>SUM(H365:H367,H369,H373,H401)</f>
        <v>7785771.43</v>
      </c>
      <c r="I363" s="152">
        <f>SUM(I365:I367,I369,I373,I401)</f>
        <v>11584175</v>
      </c>
      <c r="J363" s="152">
        <f>SUM(J369,J373,J401)</f>
        <v>11584175</v>
      </c>
      <c r="K363" s="152">
        <f>(J363/H363)*100</f>
        <v>148.7864767692005</v>
      </c>
    </row>
    <row r="364" spans="1:11" ht="12.75" customHeight="1">
      <c r="A364" s="17"/>
      <c r="B364" s="59"/>
      <c r="C364" s="49"/>
      <c r="D364" s="50"/>
      <c r="E364" s="158"/>
      <c r="F364" s="158"/>
      <c r="G364" s="158"/>
      <c r="H364" s="158"/>
      <c r="I364" s="158"/>
      <c r="J364" s="158"/>
      <c r="K364" s="158"/>
    </row>
    <row r="365" spans="1:11" ht="12">
      <c r="A365" s="17"/>
      <c r="B365" s="220" t="s">
        <v>24</v>
      </c>
      <c r="C365" s="174">
        <v>7324324</v>
      </c>
      <c r="D365" s="35" t="e">
        <f>(C365/#REF!)*100</f>
        <v>#REF!</v>
      </c>
      <c r="E365" s="175">
        <v>7732094</v>
      </c>
      <c r="F365" s="175">
        <v>5472110.42</v>
      </c>
      <c r="G365" s="175">
        <f>(F365/E365)*100</f>
        <v>70.77139025987009</v>
      </c>
      <c r="H365" s="175">
        <v>7232094</v>
      </c>
      <c r="I365" s="175">
        <v>0</v>
      </c>
      <c r="J365" s="175">
        <v>0</v>
      </c>
      <c r="K365" s="175">
        <f>(J365/H365)*100</f>
        <v>0</v>
      </c>
    </row>
    <row r="366" spans="1:11" ht="12">
      <c r="A366" s="17"/>
      <c r="B366" s="180" t="s">
        <v>121</v>
      </c>
      <c r="C366" s="174">
        <v>12000</v>
      </c>
      <c r="D366" s="38" t="e">
        <f>(C366/#REF!)*100</f>
        <v>#REF!</v>
      </c>
      <c r="E366" s="175">
        <v>12000</v>
      </c>
      <c r="F366" s="175">
        <v>6763</v>
      </c>
      <c r="G366" s="175">
        <f>(F366/E366)*100</f>
        <v>56.358333333333334</v>
      </c>
      <c r="H366" s="175">
        <v>12000</v>
      </c>
      <c r="I366" s="175">
        <v>0</v>
      </c>
      <c r="J366" s="175">
        <v>0</v>
      </c>
      <c r="K366" s="175">
        <f>(J366/H366)*100</f>
        <v>0</v>
      </c>
    </row>
    <row r="367" spans="1:11" ht="12">
      <c r="A367" s="17"/>
      <c r="B367" s="180" t="s">
        <v>319</v>
      </c>
      <c r="C367" s="174">
        <v>10560</v>
      </c>
      <c r="D367" s="38" t="e">
        <f>(C367/#REF!)*100</f>
        <v>#REF!</v>
      </c>
      <c r="E367" s="175">
        <v>10560</v>
      </c>
      <c r="F367" s="175">
        <v>7920</v>
      </c>
      <c r="G367" s="175">
        <f>(F367/E367)*100</f>
        <v>75</v>
      </c>
      <c r="H367" s="175">
        <v>10560</v>
      </c>
      <c r="I367" s="175">
        <v>0</v>
      </c>
      <c r="J367" s="175">
        <v>0</v>
      </c>
      <c r="K367" s="175">
        <f>(J367/H367)*100</f>
        <v>0</v>
      </c>
    </row>
    <row r="368" spans="1:11" ht="12">
      <c r="A368" s="17"/>
      <c r="B368" s="55"/>
      <c r="C368" s="33"/>
      <c r="D368" s="79"/>
      <c r="E368" s="153"/>
      <c r="F368" s="153"/>
      <c r="G368" s="153"/>
      <c r="H368" s="153"/>
      <c r="I368" s="153"/>
      <c r="J368" s="153"/>
      <c r="K368" s="153"/>
    </row>
    <row r="369" spans="1:11" ht="12">
      <c r="A369" s="17"/>
      <c r="B369" s="59" t="s">
        <v>320</v>
      </c>
      <c r="C369" s="33"/>
      <c r="D369" s="50"/>
      <c r="E369" s="153">
        <v>0</v>
      </c>
      <c r="F369" s="153">
        <v>0</v>
      </c>
      <c r="G369" s="153">
        <v>0</v>
      </c>
      <c r="H369" s="153">
        <v>0</v>
      </c>
      <c r="I369" s="153">
        <f>9909481-12000-10560+21064</f>
        <v>9907985</v>
      </c>
      <c r="J369" s="153">
        <f>9909481-12000-10560+21064</f>
        <v>9907985</v>
      </c>
      <c r="K369" s="153">
        <v>0</v>
      </c>
    </row>
    <row r="370" spans="1:11" ht="12">
      <c r="A370" s="17"/>
      <c r="B370" s="59" t="s">
        <v>4</v>
      </c>
      <c r="C370" s="33"/>
      <c r="D370" s="50"/>
      <c r="E370" s="153"/>
      <c r="F370" s="153"/>
      <c r="G370" s="153"/>
      <c r="H370" s="153"/>
      <c r="I370" s="153"/>
      <c r="J370" s="153"/>
      <c r="K370" s="153"/>
    </row>
    <row r="371" spans="1:11" ht="12">
      <c r="A371" s="17"/>
      <c r="B371" s="220" t="s">
        <v>321</v>
      </c>
      <c r="C371" s="174"/>
      <c r="D371" s="35"/>
      <c r="E371" s="175">
        <v>0</v>
      </c>
      <c r="F371" s="175">
        <v>0</v>
      </c>
      <c r="G371" s="175">
        <v>0</v>
      </c>
      <c r="H371" s="175">
        <v>0</v>
      </c>
      <c r="I371" s="175">
        <f>7834820+21064</f>
        <v>7855884</v>
      </c>
      <c r="J371" s="175">
        <f>7834820+21064</f>
        <v>7855884</v>
      </c>
      <c r="K371" s="175">
        <v>0</v>
      </c>
    </row>
    <row r="372" spans="1:11" ht="12">
      <c r="A372" s="17"/>
      <c r="B372" s="59"/>
      <c r="C372" s="33"/>
      <c r="D372" s="50"/>
      <c r="E372" s="153"/>
      <c r="F372" s="153"/>
      <c r="G372" s="153"/>
      <c r="H372" s="153"/>
      <c r="I372" s="153"/>
      <c r="J372" s="153"/>
      <c r="K372" s="153"/>
    </row>
    <row r="373" spans="1:11" ht="12">
      <c r="A373" s="17"/>
      <c r="B373" s="59" t="s">
        <v>120</v>
      </c>
      <c r="C373" s="33"/>
      <c r="D373" s="50"/>
      <c r="E373" s="153">
        <f>SUM(E375:E398)</f>
        <v>291848.33</v>
      </c>
      <c r="F373" s="153">
        <f>SUM(F375:F398)</f>
        <v>196865.21</v>
      </c>
      <c r="G373" s="153"/>
      <c r="H373" s="153">
        <f>SUM(H375:H398)</f>
        <v>279594.43</v>
      </c>
      <c r="I373" s="153">
        <f>SUM(I375:I398)</f>
        <v>308190</v>
      </c>
      <c r="J373" s="153">
        <f>SUM(J375:J398)</f>
        <v>308190</v>
      </c>
      <c r="K373" s="224">
        <f>(J373/H373)*100</f>
        <v>110.22751776564361</v>
      </c>
    </row>
    <row r="374" spans="1:11" ht="12">
      <c r="A374" s="17"/>
      <c r="B374" s="59" t="s">
        <v>4</v>
      </c>
      <c r="C374" s="33"/>
      <c r="D374" s="50"/>
      <c r="E374" s="153"/>
      <c r="F374" s="153"/>
      <c r="G374" s="153"/>
      <c r="H374" s="153"/>
      <c r="I374" s="153"/>
      <c r="J374" s="153"/>
      <c r="K374" s="153"/>
    </row>
    <row r="375" spans="1:11" ht="12">
      <c r="A375" s="17"/>
      <c r="B375" s="220" t="s">
        <v>322</v>
      </c>
      <c r="C375" s="174"/>
      <c r="D375" s="35"/>
      <c r="E375" s="175">
        <v>0</v>
      </c>
      <c r="F375" s="175">
        <v>0</v>
      </c>
      <c r="G375" s="175">
        <v>0</v>
      </c>
      <c r="H375" s="175">
        <v>0</v>
      </c>
      <c r="I375" s="175">
        <v>12000</v>
      </c>
      <c r="J375" s="175">
        <v>12000</v>
      </c>
      <c r="K375" s="175">
        <v>0</v>
      </c>
    </row>
    <row r="376" spans="1:11" ht="12">
      <c r="A376" s="17"/>
      <c r="B376" s="220" t="s">
        <v>325</v>
      </c>
      <c r="C376" s="174"/>
      <c r="D376" s="35"/>
      <c r="E376" s="175">
        <v>0</v>
      </c>
      <c r="F376" s="175">
        <v>0</v>
      </c>
      <c r="G376" s="175">
        <v>0</v>
      </c>
      <c r="H376" s="175">
        <v>0</v>
      </c>
      <c r="I376" s="175">
        <v>10560</v>
      </c>
      <c r="J376" s="175">
        <v>10560</v>
      </c>
      <c r="K376" s="175">
        <v>0</v>
      </c>
    </row>
    <row r="377" spans="1:11" ht="24">
      <c r="A377" s="17"/>
      <c r="B377" s="180" t="s">
        <v>171</v>
      </c>
      <c r="C377" s="174">
        <v>53656</v>
      </c>
      <c r="D377" s="35" t="e">
        <f>(C377/#REF!)*100</f>
        <v>#REF!</v>
      </c>
      <c r="E377" s="175">
        <v>7314</v>
      </c>
      <c r="F377" s="175">
        <v>0</v>
      </c>
      <c r="G377" s="175">
        <f>(F377/E377)*100</f>
        <v>0</v>
      </c>
      <c r="H377" s="175">
        <v>0</v>
      </c>
      <c r="I377" s="175">
        <v>0</v>
      </c>
      <c r="J377" s="175">
        <v>0</v>
      </c>
      <c r="K377" s="175">
        <v>0</v>
      </c>
    </row>
    <row r="378" spans="1:11" ht="12">
      <c r="A378" s="17"/>
      <c r="B378" s="180" t="s">
        <v>224</v>
      </c>
      <c r="C378" s="174">
        <v>8150</v>
      </c>
      <c r="D378" s="38">
        <v>0</v>
      </c>
      <c r="E378" s="175">
        <v>8150</v>
      </c>
      <c r="F378" s="175">
        <v>8150</v>
      </c>
      <c r="G378" s="175">
        <f>(F378/E378)*100</f>
        <v>100</v>
      </c>
      <c r="H378" s="175">
        <v>8150</v>
      </c>
      <c r="I378" s="175">
        <v>0</v>
      </c>
      <c r="J378" s="175">
        <v>0</v>
      </c>
      <c r="K378" s="175">
        <v>0</v>
      </c>
    </row>
    <row r="379" spans="1:11" ht="12">
      <c r="A379" s="17"/>
      <c r="B379" s="180" t="s">
        <v>326</v>
      </c>
      <c r="C379" s="174">
        <v>20000</v>
      </c>
      <c r="D379" s="38" t="e">
        <f>(C379/#REF!)*100</f>
        <v>#REF!</v>
      </c>
      <c r="E379" s="175">
        <v>1506</v>
      </c>
      <c r="F379" s="175">
        <v>0</v>
      </c>
      <c r="G379" s="175">
        <f>(F379/E379)*100</f>
        <v>0</v>
      </c>
      <c r="H379" s="175">
        <v>1506</v>
      </c>
      <c r="I379" s="175">
        <v>45000</v>
      </c>
      <c r="J379" s="175">
        <v>45000</v>
      </c>
      <c r="K379" s="175">
        <f>(J379/H379)*100</f>
        <v>2988.04780876494</v>
      </c>
    </row>
    <row r="380" spans="1:11" ht="12">
      <c r="A380" s="17"/>
      <c r="B380" s="180" t="s">
        <v>223</v>
      </c>
      <c r="C380" s="174"/>
      <c r="D380" s="38"/>
      <c r="E380" s="175">
        <v>0</v>
      </c>
      <c r="F380" s="175">
        <v>0</v>
      </c>
      <c r="G380" s="175">
        <v>0</v>
      </c>
      <c r="H380" s="175">
        <v>0</v>
      </c>
      <c r="I380" s="175">
        <v>60000</v>
      </c>
      <c r="J380" s="175">
        <v>60000</v>
      </c>
      <c r="K380" s="175">
        <v>0</v>
      </c>
    </row>
    <row r="381" spans="1:11" ht="12">
      <c r="A381" s="17"/>
      <c r="B381" s="180" t="s">
        <v>330</v>
      </c>
      <c r="C381" s="174"/>
      <c r="D381" s="38"/>
      <c r="E381" s="175">
        <v>0</v>
      </c>
      <c r="F381" s="175">
        <v>0</v>
      </c>
      <c r="G381" s="175">
        <v>0</v>
      </c>
      <c r="H381" s="175">
        <v>0</v>
      </c>
      <c r="I381" s="175">
        <v>75000</v>
      </c>
      <c r="J381" s="175">
        <v>75000</v>
      </c>
      <c r="K381" s="175">
        <v>0</v>
      </c>
    </row>
    <row r="382" spans="1:11" ht="36.75" thickBot="1">
      <c r="A382" s="36"/>
      <c r="B382" s="180" t="s">
        <v>466</v>
      </c>
      <c r="C382" s="174">
        <v>0</v>
      </c>
      <c r="D382" s="38"/>
      <c r="E382" s="175">
        <v>6169</v>
      </c>
      <c r="F382" s="175">
        <v>3096.16</v>
      </c>
      <c r="G382" s="175">
        <f>(F382/E382)*100</f>
        <v>50.18900956394877</v>
      </c>
      <c r="H382" s="175">
        <v>6169</v>
      </c>
      <c r="I382" s="175">
        <v>9300</v>
      </c>
      <c r="J382" s="175">
        <v>9300</v>
      </c>
      <c r="K382" s="175">
        <f>(J382/H382)*100</f>
        <v>150.75376884422113</v>
      </c>
    </row>
    <row r="383" spans="1:11" ht="12">
      <c r="A383" s="2"/>
      <c r="B383" s="3"/>
      <c r="C383" s="4"/>
      <c r="D383" s="5"/>
      <c r="E383" s="4"/>
      <c r="F383" s="4"/>
      <c r="G383" s="4"/>
      <c r="H383" s="4"/>
      <c r="I383" s="4"/>
      <c r="J383" s="4"/>
      <c r="K383" s="4"/>
    </row>
    <row r="384" spans="1:11" ht="12">
      <c r="A384" s="6" t="s">
        <v>43</v>
      </c>
      <c r="B384" s="7" t="s">
        <v>0</v>
      </c>
      <c r="C384" s="8" t="s">
        <v>249</v>
      </c>
      <c r="D384" s="8" t="s">
        <v>42</v>
      </c>
      <c r="E384" s="8" t="s">
        <v>39</v>
      </c>
      <c r="F384" s="8" t="s">
        <v>12</v>
      </c>
      <c r="G384" s="8" t="s">
        <v>42</v>
      </c>
      <c r="H384" s="8" t="s">
        <v>285</v>
      </c>
      <c r="I384" s="8" t="s">
        <v>288</v>
      </c>
      <c r="J384" s="8" t="s">
        <v>289</v>
      </c>
      <c r="K384" s="8" t="s">
        <v>42</v>
      </c>
    </row>
    <row r="385" spans="1:11" ht="12">
      <c r="A385" s="6" t="s">
        <v>45</v>
      </c>
      <c r="B385" s="9"/>
      <c r="C385" s="8" t="s">
        <v>248</v>
      </c>
      <c r="D385" s="10" t="s">
        <v>13</v>
      </c>
      <c r="E385" s="8" t="s">
        <v>284</v>
      </c>
      <c r="F385" s="8" t="s">
        <v>284</v>
      </c>
      <c r="G385" s="8" t="s">
        <v>13</v>
      </c>
      <c r="H385" s="8" t="s">
        <v>286</v>
      </c>
      <c r="I385" s="8" t="s">
        <v>469</v>
      </c>
      <c r="J385" s="8" t="s">
        <v>287</v>
      </c>
      <c r="K385" s="8" t="s">
        <v>13</v>
      </c>
    </row>
    <row r="386" spans="1:11" ht="12.75" thickBot="1">
      <c r="A386" s="11"/>
      <c r="B386" s="12"/>
      <c r="C386" s="13"/>
      <c r="D386" s="13"/>
      <c r="E386" s="13" t="s">
        <v>467</v>
      </c>
      <c r="F386" s="13" t="s">
        <v>467</v>
      </c>
      <c r="G386" s="13"/>
      <c r="H386" s="13" t="s">
        <v>468</v>
      </c>
      <c r="I386" s="13" t="s">
        <v>467</v>
      </c>
      <c r="J386" s="13" t="s">
        <v>467</v>
      </c>
      <c r="K386" s="13"/>
    </row>
    <row r="387" spans="1:11" ht="48">
      <c r="A387" s="17"/>
      <c r="B387" s="195" t="s">
        <v>460</v>
      </c>
      <c r="C387" s="178">
        <v>500</v>
      </c>
      <c r="D387" s="38">
        <v>0</v>
      </c>
      <c r="E387" s="179">
        <v>500</v>
      </c>
      <c r="F387" s="179">
        <v>40</v>
      </c>
      <c r="G387" s="175">
        <f>(F387/E387)*100</f>
        <v>8</v>
      </c>
      <c r="H387" s="179">
        <v>500</v>
      </c>
      <c r="I387" s="179">
        <v>750</v>
      </c>
      <c r="J387" s="179">
        <v>750</v>
      </c>
      <c r="K387" s="175">
        <f>(J387/H387)*100</f>
        <v>150</v>
      </c>
    </row>
    <row r="388" spans="1:11" ht="24">
      <c r="A388" s="17"/>
      <c r="B388" s="195" t="s">
        <v>173</v>
      </c>
      <c r="C388" s="178">
        <v>7500</v>
      </c>
      <c r="D388" s="38" t="e">
        <f>(C388/#REF!)*100</f>
        <v>#REF!</v>
      </c>
      <c r="E388" s="179">
        <v>5250.01</v>
      </c>
      <c r="F388" s="179">
        <v>996.7</v>
      </c>
      <c r="G388" s="179">
        <f>(F388/E388)*100</f>
        <v>18.984725743379535</v>
      </c>
      <c r="H388" s="179">
        <v>2250</v>
      </c>
      <c r="I388" s="179">
        <v>0</v>
      </c>
      <c r="J388" s="179">
        <v>0</v>
      </c>
      <c r="K388" s="179">
        <f>(J388/H388)*100</f>
        <v>0</v>
      </c>
    </row>
    <row r="389" spans="1:11" ht="24">
      <c r="A389" s="17"/>
      <c r="B389" s="195" t="s">
        <v>318</v>
      </c>
      <c r="C389" s="178"/>
      <c r="D389" s="38"/>
      <c r="E389" s="179">
        <v>0</v>
      </c>
      <c r="F389" s="179">
        <v>0</v>
      </c>
      <c r="G389" s="175">
        <v>0</v>
      </c>
      <c r="H389" s="179">
        <v>0</v>
      </c>
      <c r="I389" s="179">
        <v>4000</v>
      </c>
      <c r="J389" s="179">
        <v>4000</v>
      </c>
      <c r="K389" s="175">
        <v>0</v>
      </c>
    </row>
    <row r="390" spans="1:11" ht="24">
      <c r="A390" s="17"/>
      <c r="B390" s="195" t="s">
        <v>258</v>
      </c>
      <c r="C390" s="178">
        <v>75000</v>
      </c>
      <c r="D390" s="38">
        <v>0</v>
      </c>
      <c r="E390" s="179">
        <v>92520</v>
      </c>
      <c r="F390" s="179">
        <v>33777.3</v>
      </c>
      <c r="G390" s="175">
        <f>(F390/E390)*100</f>
        <v>36.50810635538262</v>
      </c>
      <c r="H390" s="179">
        <v>92520</v>
      </c>
      <c r="I390" s="179">
        <v>0</v>
      </c>
      <c r="J390" s="179">
        <v>0</v>
      </c>
      <c r="K390" s="175">
        <f>(J390/H390)*100</f>
        <v>0</v>
      </c>
    </row>
    <row r="391" spans="1:11" ht="24">
      <c r="A391" s="17"/>
      <c r="B391" s="195" t="s">
        <v>259</v>
      </c>
      <c r="C391" s="178">
        <v>0</v>
      </c>
      <c r="D391" s="38"/>
      <c r="E391" s="179">
        <v>18000</v>
      </c>
      <c r="F391" s="179">
        <v>18000</v>
      </c>
      <c r="G391" s="175">
        <f>(F391/E391)*100</f>
        <v>100</v>
      </c>
      <c r="H391" s="179">
        <v>18000</v>
      </c>
      <c r="I391" s="179">
        <v>0</v>
      </c>
      <c r="J391" s="179">
        <v>0</v>
      </c>
      <c r="K391" s="175">
        <f>(J391/H391)*100</f>
        <v>0</v>
      </c>
    </row>
    <row r="392" spans="1:11" ht="24">
      <c r="A392" s="17"/>
      <c r="B392" s="195" t="s">
        <v>260</v>
      </c>
      <c r="C392" s="178">
        <v>0</v>
      </c>
      <c r="D392" s="38"/>
      <c r="E392" s="179">
        <v>18750</v>
      </c>
      <c r="F392" s="179">
        <v>18080</v>
      </c>
      <c r="G392" s="175">
        <f>(F392/E392)*100</f>
        <v>96.42666666666668</v>
      </c>
      <c r="H392" s="179">
        <v>18080</v>
      </c>
      <c r="I392" s="179">
        <v>0</v>
      </c>
      <c r="J392" s="179">
        <v>0</v>
      </c>
      <c r="K392" s="175">
        <f>(J392/H392)*100</f>
        <v>0</v>
      </c>
    </row>
    <row r="393" spans="1:11" ht="18" customHeight="1">
      <c r="A393" s="17"/>
      <c r="B393" s="195" t="s">
        <v>328</v>
      </c>
      <c r="C393" s="178"/>
      <c r="D393" s="38"/>
      <c r="E393" s="179">
        <v>0</v>
      </c>
      <c r="F393" s="179">
        <v>0</v>
      </c>
      <c r="G393" s="179">
        <v>0</v>
      </c>
      <c r="H393" s="179">
        <v>0</v>
      </c>
      <c r="I393" s="179">
        <v>50000</v>
      </c>
      <c r="J393" s="179">
        <v>50000</v>
      </c>
      <c r="K393" s="179">
        <v>0</v>
      </c>
    </row>
    <row r="394" spans="1:11" ht="12">
      <c r="A394" s="17"/>
      <c r="B394" s="88" t="s">
        <v>30</v>
      </c>
      <c r="C394" s="189"/>
      <c r="D394" s="50"/>
      <c r="E394" s="186"/>
      <c r="F394" s="186"/>
      <c r="G394" s="186"/>
      <c r="H394" s="186"/>
      <c r="I394" s="186"/>
      <c r="J394" s="186"/>
      <c r="K394" s="186"/>
    </row>
    <row r="395" spans="1:11" ht="12">
      <c r="A395" s="17"/>
      <c r="B395" s="180" t="s">
        <v>327</v>
      </c>
      <c r="C395" s="174">
        <v>39680</v>
      </c>
      <c r="D395" s="35" t="e">
        <f>(C395/#REF!)*100</f>
        <v>#REF!</v>
      </c>
      <c r="E395" s="175">
        <v>39680</v>
      </c>
      <c r="F395" s="175">
        <v>29985.62</v>
      </c>
      <c r="G395" s="175">
        <f>(F395/E395)*100</f>
        <v>75.56859879032258</v>
      </c>
      <c r="H395" s="175">
        <v>39680</v>
      </c>
      <c r="I395" s="175">
        <v>41580</v>
      </c>
      <c r="J395" s="175">
        <v>41580</v>
      </c>
      <c r="K395" s="175">
        <f>(J395/H395)*100</f>
        <v>104.7883064516129</v>
      </c>
    </row>
    <row r="396" spans="1:11" ht="12">
      <c r="A396" s="17"/>
      <c r="B396" s="88" t="s">
        <v>377</v>
      </c>
      <c r="C396" s="189"/>
      <c r="D396" s="50"/>
      <c r="E396" s="186"/>
      <c r="F396" s="186"/>
      <c r="G396" s="186"/>
      <c r="H396" s="186"/>
      <c r="I396" s="186"/>
      <c r="J396" s="186"/>
      <c r="K396" s="186"/>
    </row>
    <row r="397" spans="1:11" ht="24">
      <c r="A397" s="17"/>
      <c r="B397" s="180" t="s">
        <v>242</v>
      </c>
      <c r="C397" s="174">
        <v>8000</v>
      </c>
      <c r="D397" s="35">
        <v>0</v>
      </c>
      <c r="E397" s="175">
        <v>8000</v>
      </c>
      <c r="F397" s="175">
        <v>0</v>
      </c>
      <c r="G397" s="175">
        <f>(F397/E397)*100</f>
        <v>0</v>
      </c>
      <c r="H397" s="175">
        <v>8000</v>
      </c>
      <c r="I397" s="175">
        <v>0</v>
      </c>
      <c r="J397" s="175">
        <v>0</v>
      </c>
      <c r="K397" s="175">
        <f>(J397/H397)*100</f>
        <v>0</v>
      </c>
    </row>
    <row r="398" spans="1:11" ht="36">
      <c r="A398" s="17"/>
      <c r="B398" s="204" t="s">
        <v>190</v>
      </c>
      <c r="C398" s="200">
        <v>83635</v>
      </c>
      <c r="D398" s="79" t="e">
        <f>(C398/#REF!)*100</f>
        <v>#REF!</v>
      </c>
      <c r="E398" s="201">
        <v>86009.32</v>
      </c>
      <c r="F398" s="201">
        <v>84739.43</v>
      </c>
      <c r="G398" s="201">
        <f>(F398/E398)*100</f>
        <v>98.52354372758671</v>
      </c>
      <c r="H398" s="201">
        <v>84739.43</v>
      </c>
      <c r="I398" s="201">
        <v>0</v>
      </c>
      <c r="J398" s="201">
        <v>0</v>
      </c>
      <c r="K398" s="201">
        <f>(J398/H398)*100</f>
        <v>0</v>
      </c>
    </row>
    <row r="399" spans="1:11" ht="12">
      <c r="A399" s="17"/>
      <c r="B399" s="180" t="s">
        <v>185</v>
      </c>
      <c r="C399" s="174">
        <v>56190</v>
      </c>
      <c r="D399" s="35" t="e">
        <f>(C399/#REF!)*100</f>
        <v>#REF!</v>
      </c>
      <c r="E399" s="175">
        <v>57390</v>
      </c>
      <c r="F399" s="175">
        <v>57390</v>
      </c>
      <c r="G399" s="175">
        <f>(F399/E399)*100</f>
        <v>100</v>
      </c>
      <c r="H399" s="175">
        <v>57390</v>
      </c>
      <c r="I399" s="175">
        <v>0</v>
      </c>
      <c r="J399" s="175">
        <v>0</v>
      </c>
      <c r="K399" s="175">
        <f>(J399/H399)*100</f>
        <v>0</v>
      </c>
    </row>
    <row r="400" spans="1:11" ht="12">
      <c r="A400" s="17"/>
      <c r="B400" s="107"/>
      <c r="C400" s="53"/>
      <c r="D400" s="38"/>
      <c r="E400" s="159"/>
      <c r="F400" s="159"/>
      <c r="G400" s="159"/>
      <c r="H400" s="159"/>
      <c r="I400" s="159"/>
      <c r="J400" s="159"/>
      <c r="K400" s="159"/>
    </row>
    <row r="401" spans="1:11" ht="12">
      <c r="A401" s="17"/>
      <c r="B401" s="88" t="s">
        <v>323</v>
      </c>
      <c r="C401" s="33"/>
      <c r="D401" s="35"/>
      <c r="E401" s="153">
        <f>SUM(E405:E419)</f>
        <v>521880</v>
      </c>
      <c r="F401" s="153">
        <f>SUM(F405:F419)</f>
        <v>159922.46000000002</v>
      </c>
      <c r="G401" s="153">
        <f>(F401/E401)*100</f>
        <v>30.643531079941756</v>
      </c>
      <c r="H401" s="153">
        <f>SUM(H405:H419)</f>
        <v>251523</v>
      </c>
      <c r="I401" s="153">
        <f>SUM(I405:I419)</f>
        <v>1368000</v>
      </c>
      <c r="J401" s="153">
        <f>SUM(J405:J419)</f>
        <v>1368000</v>
      </c>
      <c r="K401" s="153">
        <f>(J401/H401)*100</f>
        <v>543.8866425734426</v>
      </c>
    </row>
    <row r="402" spans="1:11" ht="12">
      <c r="A402" s="17"/>
      <c r="B402" s="88" t="s">
        <v>4</v>
      </c>
      <c r="C402" s="33"/>
      <c r="D402" s="35"/>
      <c r="E402" s="153"/>
      <c r="F402" s="153"/>
      <c r="G402" s="153"/>
      <c r="H402" s="153"/>
      <c r="I402" s="153"/>
      <c r="J402" s="153"/>
      <c r="K402" s="153"/>
    </row>
    <row r="403" spans="1:11" ht="12">
      <c r="A403" s="17"/>
      <c r="B403" s="88"/>
      <c r="C403" s="33"/>
      <c r="D403" s="50"/>
      <c r="E403" s="153"/>
      <c r="F403" s="153"/>
      <c r="G403" s="153"/>
      <c r="H403" s="153"/>
      <c r="I403" s="153"/>
      <c r="J403" s="153"/>
      <c r="K403" s="153"/>
    </row>
    <row r="404" spans="1:11" ht="12">
      <c r="A404" s="17"/>
      <c r="B404" s="88" t="s">
        <v>215</v>
      </c>
      <c r="C404" s="44"/>
      <c r="D404" s="50"/>
      <c r="E404" s="158"/>
      <c r="F404" s="158"/>
      <c r="G404" s="158"/>
      <c r="H404" s="158"/>
      <c r="I404" s="158"/>
      <c r="J404" s="158"/>
      <c r="K404" s="158"/>
    </row>
    <row r="405" spans="1:11" ht="24">
      <c r="A405" s="17"/>
      <c r="B405" s="180" t="s">
        <v>375</v>
      </c>
      <c r="C405" s="174">
        <v>100000</v>
      </c>
      <c r="D405" s="35">
        <v>0</v>
      </c>
      <c r="E405" s="175">
        <v>275000</v>
      </c>
      <c r="F405" s="175">
        <v>10370</v>
      </c>
      <c r="G405" s="175">
        <f>(F405/E405)*100</f>
        <v>3.7709090909090905</v>
      </c>
      <c r="H405" s="175">
        <v>10370</v>
      </c>
      <c r="I405" s="175">
        <v>185000</v>
      </c>
      <c r="J405" s="175">
        <v>185000</v>
      </c>
      <c r="K405" s="175">
        <f>(J405/H405)*100</f>
        <v>1783.9922854387655</v>
      </c>
    </row>
    <row r="406" spans="1:11" ht="12">
      <c r="A406" s="17"/>
      <c r="B406" s="107" t="s">
        <v>216</v>
      </c>
      <c r="C406" s="53"/>
      <c r="D406" s="79"/>
      <c r="E406" s="159"/>
      <c r="F406" s="159"/>
      <c r="G406" s="159"/>
      <c r="H406" s="156"/>
      <c r="I406" s="159"/>
      <c r="J406" s="159"/>
      <c r="K406" s="159"/>
    </row>
    <row r="407" spans="1:11" ht="24">
      <c r="A407" s="17"/>
      <c r="B407" s="180" t="s">
        <v>425</v>
      </c>
      <c r="C407" s="174"/>
      <c r="D407" s="35"/>
      <c r="E407" s="175">
        <v>0</v>
      </c>
      <c r="F407" s="175">
        <v>0</v>
      </c>
      <c r="G407" s="175">
        <v>0</v>
      </c>
      <c r="H407" s="175">
        <v>0</v>
      </c>
      <c r="I407" s="175">
        <v>8000</v>
      </c>
      <c r="J407" s="175">
        <v>8000</v>
      </c>
      <c r="K407" s="175">
        <v>0</v>
      </c>
    </row>
    <row r="408" spans="1:11" ht="12">
      <c r="A408" s="17"/>
      <c r="B408" s="107" t="s">
        <v>239</v>
      </c>
      <c r="C408" s="44"/>
      <c r="D408" s="50"/>
      <c r="E408" s="156"/>
      <c r="F408" s="156"/>
      <c r="G408" s="156"/>
      <c r="H408" s="156"/>
      <c r="I408" s="156"/>
      <c r="J408" s="156"/>
      <c r="K408" s="156"/>
    </row>
    <row r="409" spans="1:11" ht="24">
      <c r="A409" s="17"/>
      <c r="B409" s="180" t="s">
        <v>378</v>
      </c>
      <c r="C409" s="174">
        <v>0</v>
      </c>
      <c r="D409" s="35"/>
      <c r="E409" s="175">
        <v>7100</v>
      </c>
      <c r="F409" s="175">
        <v>7100</v>
      </c>
      <c r="G409" s="175">
        <f>(F409/E409)*100</f>
        <v>100</v>
      </c>
      <c r="H409" s="175">
        <v>7100</v>
      </c>
      <c r="I409" s="175">
        <v>0</v>
      </c>
      <c r="J409" s="175">
        <v>0</v>
      </c>
      <c r="K409" s="175">
        <f>(J409/H409)*100</f>
        <v>0</v>
      </c>
    </row>
    <row r="410" spans="1:11" ht="12">
      <c r="A410" s="17"/>
      <c r="B410" s="88" t="s">
        <v>217</v>
      </c>
      <c r="C410" s="44"/>
      <c r="D410" s="50"/>
      <c r="E410" s="156"/>
      <c r="F410" s="156"/>
      <c r="G410" s="156"/>
      <c r="H410" s="156"/>
      <c r="I410" s="156"/>
      <c r="J410" s="156"/>
      <c r="K410" s="156"/>
    </row>
    <row r="411" spans="1:11" ht="24">
      <c r="A411" s="17"/>
      <c r="B411" s="180" t="s">
        <v>426</v>
      </c>
      <c r="C411" s="174">
        <v>80000</v>
      </c>
      <c r="D411" s="35">
        <v>0</v>
      </c>
      <c r="E411" s="175">
        <v>55000</v>
      </c>
      <c r="F411" s="175">
        <v>0</v>
      </c>
      <c r="G411" s="175">
        <f>(F411/E411)*100</f>
        <v>0</v>
      </c>
      <c r="H411" s="175">
        <v>49273</v>
      </c>
      <c r="I411" s="175">
        <v>0</v>
      </c>
      <c r="J411" s="175">
        <v>0</v>
      </c>
      <c r="K411" s="175">
        <f>(J411/H411)*100</f>
        <v>0</v>
      </c>
    </row>
    <row r="412" spans="1:11" ht="12">
      <c r="A412" s="17"/>
      <c r="B412" s="107" t="s">
        <v>146</v>
      </c>
      <c r="C412" s="44"/>
      <c r="D412" s="79"/>
      <c r="E412" s="156"/>
      <c r="F412" s="156"/>
      <c r="G412" s="159"/>
      <c r="H412" s="156"/>
      <c r="I412" s="156"/>
      <c r="J412" s="156"/>
      <c r="K412" s="159"/>
    </row>
    <row r="413" spans="1:11" ht="24">
      <c r="A413" s="17"/>
      <c r="B413" s="180" t="s">
        <v>379</v>
      </c>
      <c r="C413" s="174">
        <v>32300</v>
      </c>
      <c r="D413" s="35">
        <v>0</v>
      </c>
      <c r="E413" s="175">
        <v>32300</v>
      </c>
      <c r="F413" s="175">
        <v>0</v>
      </c>
      <c r="G413" s="175">
        <f>(F413/E413)*100</f>
        <v>0</v>
      </c>
      <c r="H413" s="175">
        <v>32300</v>
      </c>
      <c r="I413" s="175">
        <v>0</v>
      </c>
      <c r="J413" s="175">
        <v>0</v>
      </c>
      <c r="K413" s="175">
        <f>(J413/H413)*100</f>
        <v>0</v>
      </c>
    </row>
    <row r="414" spans="1:11" ht="12">
      <c r="A414" s="17"/>
      <c r="B414" s="55" t="s">
        <v>30</v>
      </c>
      <c r="C414" s="49"/>
      <c r="D414" s="50"/>
      <c r="E414" s="158"/>
      <c r="F414" s="158"/>
      <c r="G414" s="158"/>
      <c r="H414" s="158"/>
      <c r="I414" s="158"/>
      <c r="J414" s="158"/>
      <c r="K414" s="158"/>
    </row>
    <row r="415" spans="1:11" ht="24">
      <c r="A415" s="17"/>
      <c r="B415" s="180" t="s">
        <v>427</v>
      </c>
      <c r="C415" s="174">
        <v>45000</v>
      </c>
      <c r="D415" s="35">
        <v>0</v>
      </c>
      <c r="E415" s="175">
        <v>42480</v>
      </c>
      <c r="F415" s="175">
        <v>42480</v>
      </c>
      <c r="G415" s="175">
        <f>(F415/E415)*100</f>
        <v>100</v>
      </c>
      <c r="H415" s="175">
        <v>42480</v>
      </c>
      <c r="I415" s="175">
        <v>0</v>
      </c>
      <c r="J415" s="175">
        <v>0</v>
      </c>
      <c r="K415" s="175">
        <f>(J415/H415)*100</f>
        <v>0</v>
      </c>
    </row>
    <row r="416" spans="1:11" ht="12">
      <c r="A416" s="17"/>
      <c r="B416" s="56" t="s">
        <v>324</v>
      </c>
      <c r="C416" s="53"/>
      <c r="D416" s="79"/>
      <c r="E416" s="159"/>
      <c r="F416" s="159"/>
      <c r="G416" s="159"/>
      <c r="H416" s="159"/>
      <c r="I416" s="159"/>
      <c r="J416" s="159"/>
      <c r="K416" s="159"/>
    </row>
    <row r="417" spans="1:11" ht="24">
      <c r="A417" s="17"/>
      <c r="B417" s="180" t="s">
        <v>428</v>
      </c>
      <c r="C417" s="174">
        <v>0</v>
      </c>
      <c r="D417" s="35"/>
      <c r="E417" s="175">
        <v>10000</v>
      </c>
      <c r="F417" s="175">
        <v>0</v>
      </c>
      <c r="G417" s="175">
        <f>(F417/E417)*100</f>
        <v>0</v>
      </c>
      <c r="H417" s="175">
        <v>10000</v>
      </c>
      <c r="I417" s="175">
        <v>0</v>
      </c>
      <c r="J417" s="175">
        <v>0</v>
      </c>
      <c r="K417" s="175">
        <f>(J417/H417)*100</f>
        <v>0</v>
      </c>
    </row>
    <row r="418" spans="1:11" ht="26.25" customHeight="1">
      <c r="A418" s="17"/>
      <c r="B418" s="195" t="s">
        <v>380</v>
      </c>
      <c r="C418" s="178">
        <v>0</v>
      </c>
      <c r="D418" s="38"/>
      <c r="E418" s="179">
        <v>100000</v>
      </c>
      <c r="F418" s="179">
        <v>99972.46</v>
      </c>
      <c r="G418" s="179">
        <f>(F418/E418)*100</f>
        <v>99.97246000000001</v>
      </c>
      <c r="H418" s="179">
        <v>100000</v>
      </c>
      <c r="I418" s="179">
        <v>0</v>
      </c>
      <c r="J418" s="179">
        <v>0</v>
      </c>
      <c r="K418" s="175">
        <f>(J418/H418)*100</f>
        <v>0</v>
      </c>
    </row>
    <row r="419" spans="1:11" ht="24">
      <c r="A419" s="36"/>
      <c r="B419" s="195" t="s">
        <v>329</v>
      </c>
      <c r="C419" s="178"/>
      <c r="D419" s="38"/>
      <c r="E419" s="179">
        <v>0</v>
      </c>
      <c r="F419" s="179">
        <v>0</v>
      </c>
      <c r="G419" s="179">
        <v>0</v>
      </c>
      <c r="H419" s="179">
        <v>0</v>
      </c>
      <c r="I419" s="179">
        <v>1175000</v>
      </c>
      <c r="J419" s="179">
        <v>1175000</v>
      </c>
      <c r="K419" s="175">
        <v>0</v>
      </c>
    </row>
    <row r="420" spans="1:11" ht="12">
      <c r="A420" s="39"/>
      <c r="B420" s="89"/>
      <c r="C420" s="41"/>
      <c r="D420" s="68"/>
      <c r="E420" s="155"/>
      <c r="F420" s="155"/>
      <c r="G420" s="155"/>
      <c r="H420" s="155"/>
      <c r="I420" s="155"/>
      <c r="J420" s="155"/>
      <c r="K420" s="155"/>
    </row>
    <row r="421" spans="1:11" ht="12.75" customHeight="1">
      <c r="A421" s="43"/>
      <c r="B421" s="56"/>
      <c r="C421" s="44"/>
      <c r="D421" s="50"/>
      <c r="E421" s="156"/>
      <c r="F421" s="156"/>
      <c r="G421" s="156"/>
      <c r="H421" s="156"/>
      <c r="I421" s="156"/>
      <c r="J421" s="156"/>
      <c r="K421" s="156"/>
    </row>
    <row r="422" spans="1:11" ht="12">
      <c r="A422" s="51">
        <v>80110</v>
      </c>
      <c r="B422" s="36" t="s">
        <v>75</v>
      </c>
      <c r="C422" s="31">
        <f>SUM(C424,C428,C464)</f>
        <v>8039938</v>
      </c>
      <c r="D422" s="32" t="e">
        <f>(C422/#REF!)*100</f>
        <v>#REF!</v>
      </c>
      <c r="E422" s="152">
        <f>SUM(E424,E428,E464)</f>
        <v>8224748</v>
      </c>
      <c r="F422" s="152">
        <f>SUM(F424,F428,F464)</f>
        <v>5985356.83</v>
      </c>
      <c r="G422" s="152">
        <f>(F422/E422)*100</f>
        <v>72.77252543178223</v>
      </c>
      <c r="H422" s="152">
        <f>SUM(H424,H428,H464)</f>
        <v>8116768.11</v>
      </c>
      <c r="I422" s="152">
        <f>SUM(I424,I428,I464)</f>
        <v>10197325</v>
      </c>
      <c r="J422" s="152">
        <f>SUM(J424,J428,J464)</f>
        <v>10197325</v>
      </c>
      <c r="K422" s="152">
        <f>(J422/H422)*100</f>
        <v>125.63282407238809</v>
      </c>
    </row>
    <row r="423" spans="1:11" ht="12.75" customHeight="1">
      <c r="A423" s="17"/>
      <c r="B423" s="17"/>
      <c r="C423" s="53"/>
      <c r="D423" s="69"/>
      <c r="E423" s="159"/>
      <c r="F423" s="159"/>
      <c r="G423" s="159"/>
      <c r="H423" s="159"/>
      <c r="I423" s="159"/>
      <c r="J423" s="159"/>
      <c r="K423" s="159"/>
    </row>
    <row r="424" spans="1:11" ht="12">
      <c r="A424" s="17"/>
      <c r="B424" s="109" t="s">
        <v>119</v>
      </c>
      <c r="C424" s="33">
        <f>7483177+139356+6000</f>
        <v>7628533</v>
      </c>
      <c r="D424" s="69" t="e">
        <f>(C424/#REF!)*100</f>
        <v>#REF!</v>
      </c>
      <c r="E424" s="153">
        <v>7853085</v>
      </c>
      <c r="F424" s="153">
        <v>5690685.67</v>
      </c>
      <c r="G424" s="153">
        <f>(F424/E424)*100</f>
        <v>72.46433306146565</v>
      </c>
      <c r="H424" s="153">
        <v>7753085</v>
      </c>
      <c r="I424" s="153">
        <f>8111630+155845-39000</f>
        <v>8228475</v>
      </c>
      <c r="J424" s="153">
        <f>8111630+155845-39000</f>
        <v>8228475</v>
      </c>
      <c r="K424" s="153">
        <f>(J424/H424)*100</f>
        <v>106.13162373429415</v>
      </c>
    </row>
    <row r="425" spans="1:11" ht="12">
      <c r="A425" s="17"/>
      <c r="B425" s="110" t="s">
        <v>4</v>
      </c>
      <c r="C425" s="33"/>
      <c r="D425" s="50"/>
      <c r="E425" s="153"/>
      <c r="F425" s="153"/>
      <c r="G425" s="153"/>
      <c r="H425" s="153"/>
      <c r="I425" s="153"/>
      <c r="J425" s="153"/>
      <c r="K425" s="153"/>
    </row>
    <row r="426" spans="1:11" ht="18.75" customHeight="1">
      <c r="A426" s="17"/>
      <c r="B426" s="176" t="s">
        <v>113</v>
      </c>
      <c r="C426" s="174">
        <f>6346499+139356</f>
        <v>6485855</v>
      </c>
      <c r="D426" s="35" t="e">
        <f>(C426/#REF!)*100</f>
        <v>#REF!</v>
      </c>
      <c r="E426" s="175">
        <v>6692436</v>
      </c>
      <c r="F426" s="175">
        <v>4837014.67</v>
      </c>
      <c r="G426" s="175">
        <f>(F426/E426)*100</f>
        <v>72.27584499874186</v>
      </c>
      <c r="H426" s="175">
        <v>6692436</v>
      </c>
      <c r="I426" s="175">
        <f>6813167+155845</f>
        <v>6969012</v>
      </c>
      <c r="J426" s="175">
        <f>6813167+155845</f>
        <v>6969012</v>
      </c>
      <c r="K426" s="175">
        <f>(J426/H426)*100</f>
        <v>104.13266559441136</v>
      </c>
    </row>
    <row r="427" spans="1:11" ht="12.75" customHeight="1">
      <c r="A427" s="17"/>
      <c r="B427" s="17"/>
      <c r="C427" s="49"/>
      <c r="D427" s="50"/>
      <c r="E427" s="158"/>
      <c r="F427" s="158"/>
      <c r="G427" s="158"/>
      <c r="H427" s="158"/>
      <c r="I427" s="158"/>
      <c r="J427" s="158"/>
      <c r="K427" s="158"/>
    </row>
    <row r="428" spans="1:11" ht="12">
      <c r="A428" s="17"/>
      <c r="B428" s="110" t="s">
        <v>120</v>
      </c>
      <c r="C428" s="33">
        <f>SUM(C430:C451,C459:C462)</f>
        <v>241405</v>
      </c>
      <c r="D428" s="100" t="e">
        <f>(C428/#REF!)*100</f>
        <v>#REF!</v>
      </c>
      <c r="E428" s="153">
        <f>SUM(E430:E432,E434:E451,E453:E462)</f>
        <v>371663</v>
      </c>
      <c r="F428" s="153">
        <f>SUM(F430:F432,F434:F451,F453:F462)</f>
        <v>294671.16000000003</v>
      </c>
      <c r="G428" s="153">
        <f>(F428/E428)*100</f>
        <v>79.28450235831924</v>
      </c>
      <c r="H428" s="153">
        <f>SUM(H430:H432,H434:H451,H453:H462)</f>
        <v>363683.11000000004</v>
      </c>
      <c r="I428" s="153">
        <f>SUM(I430:I432,I434:I451,I453:I462)</f>
        <v>311850</v>
      </c>
      <c r="J428" s="153">
        <f>SUM(J430:J432,J434:J451,J453:J462)</f>
        <v>311850</v>
      </c>
      <c r="K428" s="153">
        <f>(J428/H428)*100</f>
        <v>85.7477269153357</v>
      </c>
    </row>
    <row r="429" spans="1:11" ht="12">
      <c r="A429" s="17"/>
      <c r="B429" s="110" t="s">
        <v>4</v>
      </c>
      <c r="C429" s="49"/>
      <c r="D429" s="50"/>
      <c r="E429" s="158"/>
      <c r="F429" s="158"/>
      <c r="G429" s="158"/>
      <c r="H429" s="158"/>
      <c r="I429" s="158"/>
      <c r="J429" s="158"/>
      <c r="K429" s="158"/>
    </row>
    <row r="430" spans="1:11" ht="12">
      <c r="A430" s="17"/>
      <c r="B430" s="176" t="s">
        <v>77</v>
      </c>
      <c r="C430" s="174">
        <v>39000</v>
      </c>
      <c r="D430" s="35" t="e">
        <f>(C430/#REF!)*100</f>
        <v>#REF!</v>
      </c>
      <c r="E430" s="175">
        <v>39000</v>
      </c>
      <c r="F430" s="175">
        <v>25717</v>
      </c>
      <c r="G430" s="175">
        <f aca="true" t="shared" si="7" ref="G430:G462">(F430/E430)*100</f>
        <v>65.94102564102565</v>
      </c>
      <c r="H430" s="175">
        <v>39000</v>
      </c>
      <c r="I430" s="175">
        <v>39000</v>
      </c>
      <c r="J430" s="175">
        <v>39000</v>
      </c>
      <c r="K430" s="175">
        <f>(J430/H430)*100</f>
        <v>100</v>
      </c>
    </row>
    <row r="431" spans="1:11" ht="12">
      <c r="A431" s="17"/>
      <c r="B431" s="195" t="s">
        <v>144</v>
      </c>
      <c r="C431" s="178">
        <v>15000</v>
      </c>
      <c r="D431" s="38" t="e">
        <f>(C431/#REF!)*100</f>
        <v>#REF!</v>
      </c>
      <c r="E431" s="179">
        <v>15000</v>
      </c>
      <c r="F431" s="179">
        <v>0</v>
      </c>
      <c r="G431" s="175">
        <f t="shared" si="7"/>
        <v>0</v>
      </c>
      <c r="H431" s="179">
        <v>15000</v>
      </c>
      <c r="I431" s="179">
        <v>13000</v>
      </c>
      <c r="J431" s="179">
        <v>13000</v>
      </c>
      <c r="K431" s="175">
        <f>(J431/H431)*100</f>
        <v>86.66666666666667</v>
      </c>
    </row>
    <row r="432" spans="1:11" ht="12">
      <c r="A432" s="17"/>
      <c r="B432" s="181" t="s">
        <v>177</v>
      </c>
      <c r="C432" s="182">
        <v>6000</v>
      </c>
      <c r="D432" s="50" t="e">
        <f>(C432/#REF!)*100</f>
        <v>#REF!</v>
      </c>
      <c r="E432" s="183">
        <v>6000</v>
      </c>
      <c r="F432" s="183">
        <v>3513</v>
      </c>
      <c r="G432" s="183">
        <f>(F432/E432)*100</f>
        <v>58.550000000000004</v>
      </c>
      <c r="H432" s="183">
        <v>3513</v>
      </c>
      <c r="I432" s="183">
        <v>6000</v>
      </c>
      <c r="J432" s="183">
        <v>6000</v>
      </c>
      <c r="K432" s="201">
        <f>(J432/H432)*100</f>
        <v>170.79419299743807</v>
      </c>
    </row>
    <row r="433" spans="1:11" ht="12">
      <c r="A433" s="17"/>
      <c r="B433" s="180" t="s">
        <v>184</v>
      </c>
      <c r="C433" s="174">
        <v>0</v>
      </c>
      <c r="D433" s="35"/>
      <c r="E433" s="175">
        <v>3178</v>
      </c>
      <c r="F433" s="175">
        <v>3178</v>
      </c>
      <c r="G433" s="175">
        <f>(F433/E433)*100</f>
        <v>100</v>
      </c>
      <c r="H433" s="175">
        <v>3178</v>
      </c>
      <c r="I433" s="175">
        <v>0</v>
      </c>
      <c r="J433" s="175">
        <v>0</v>
      </c>
      <c r="K433" s="175">
        <f>(J433/H433)*100</f>
        <v>0</v>
      </c>
    </row>
    <row r="434" spans="1:11" ht="12">
      <c r="A434" s="17"/>
      <c r="B434" s="195" t="s">
        <v>332</v>
      </c>
      <c r="C434" s="178"/>
      <c r="D434" s="35"/>
      <c r="E434" s="179">
        <v>0</v>
      </c>
      <c r="F434" s="179">
        <v>0</v>
      </c>
      <c r="G434" s="175">
        <v>0</v>
      </c>
      <c r="H434" s="179">
        <v>0</v>
      </c>
      <c r="I434" s="179">
        <v>100000</v>
      </c>
      <c r="J434" s="179">
        <v>100000</v>
      </c>
      <c r="K434" s="179">
        <v>0</v>
      </c>
    </row>
    <row r="435" spans="1:11" ht="48">
      <c r="A435" s="17"/>
      <c r="B435" s="195" t="s">
        <v>331</v>
      </c>
      <c r="C435" s="178">
        <v>750</v>
      </c>
      <c r="D435" s="35">
        <v>0</v>
      </c>
      <c r="E435" s="179">
        <v>750</v>
      </c>
      <c r="F435" s="179">
        <v>20</v>
      </c>
      <c r="G435" s="175">
        <f t="shared" si="7"/>
        <v>2.666666666666667</v>
      </c>
      <c r="H435" s="179">
        <v>750</v>
      </c>
      <c r="I435" s="179">
        <v>750</v>
      </c>
      <c r="J435" s="179">
        <v>750</v>
      </c>
      <c r="K435" s="175">
        <f>(J435/H435)*100</f>
        <v>100</v>
      </c>
    </row>
    <row r="436" spans="1:11" ht="12">
      <c r="A436" s="17"/>
      <c r="B436" s="195" t="s">
        <v>224</v>
      </c>
      <c r="C436" s="178">
        <v>5365</v>
      </c>
      <c r="D436" s="35">
        <v>0</v>
      </c>
      <c r="E436" s="179">
        <v>5365</v>
      </c>
      <c r="F436" s="179">
        <v>4011</v>
      </c>
      <c r="G436" s="175">
        <f t="shared" si="7"/>
        <v>74.76234855545201</v>
      </c>
      <c r="H436" s="179">
        <v>4011</v>
      </c>
      <c r="I436" s="179">
        <v>0</v>
      </c>
      <c r="J436" s="179">
        <v>0</v>
      </c>
      <c r="K436" s="179">
        <f>(J436/H436)*100</f>
        <v>0</v>
      </c>
    </row>
    <row r="437" spans="1:11" ht="24">
      <c r="A437" s="17"/>
      <c r="B437" s="204" t="s">
        <v>173</v>
      </c>
      <c r="C437" s="200">
        <v>15000</v>
      </c>
      <c r="D437" s="79">
        <v>0</v>
      </c>
      <c r="E437" s="201">
        <v>15000</v>
      </c>
      <c r="F437" s="201">
        <v>0</v>
      </c>
      <c r="G437" s="175">
        <f t="shared" si="7"/>
        <v>0</v>
      </c>
      <c r="H437" s="201">
        <v>15000</v>
      </c>
      <c r="I437" s="201">
        <v>0</v>
      </c>
      <c r="J437" s="201">
        <v>0</v>
      </c>
      <c r="K437" s="179">
        <f>(J437/H437)*100</f>
        <v>0</v>
      </c>
    </row>
    <row r="438" spans="1:11" ht="24">
      <c r="A438" s="59"/>
      <c r="B438" s="204" t="s">
        <v>318</v>
      </c>
      <c r="C438" s="200"/>
      <c r="D438" s="79"/>
      <c r="E438" s="201">
        <v>0</v>
      </c>
      <c r="F438" s="201">
        <v>0</v>
      </c>
      <c r="G438" s="183">
        <v>0</v>
      </c>
      <c r="H438" s="201">
        <v>0</v>
      </c>
      <c r="I438" s="201">
        <v>15000</v>
      </c>
      <c r="J438" s="201">
        <v>15000</v>
      </c>
      <c r="K438" s="183">
        <v>0</v>
      </c>
    </row>
    <row r="439" spans="1:11" ht="12">
      <c r="A439" s="59"/>
      <c r="B439" s="107" t="s">
        <v>182</v>
      </c>
      <c r="C439" s="200"/>
      <c r="D439" s="79"/>
      <c r="E439" s="201"/>
      <c r="F439" s="201"/>
      <c r="G439" s="201"/>
      <c r="H439" s="201"/>
      <c r="I439" s="201"/>
      <c r="J439" s="201"/>
      <c r="K439" s="201"/>
    </row>
    <row r="440" spans="1:11" ht="37.5" customHeight="1">
      <c r="A440" s="59"/>
      <c r="B440" s="194" t="s">
        <v>264</v>
      </c>
      <c r="C440" s="174">
        <v>25000</v>
      </c>
      <c r="D440" s="35">
        <v>0</v>
      </c>
      <c r="E440" s="175">
        <v>25000</v>
      </c>
      <c r="F440" s="175">
        <v>24433.9</v>
      </c>
      <c r="G440" s="175">
        <f t="shared" si="7"/>
        <v>97.7356</v>
      </c>
      <c r="H440" s="175">
        <v>24433.9</v>
      </c>
      <c r="I440" s="175">
        <v>0</v>
      </c>
      <c r="J440" s="175">
        <v>0</v>
      </c>
      <c r="K440" s="175">
        <f>(J440/H440)*100</f>
        <v>0</v>
      </c>
    </row>
    <row r="441" spans="1:11" ht="36">
      <c r="A441" s="59"/>
      <c r="B441" s="222" t="s">
        <v>334</v>
      </c>
      <c r="C441" s="178"/>
      <c r="D441" s="38"/>
      <c r="E441" s="179">
        <v>0</v>
      </c>
      <c r="F441" s="179">
        <v>0</v>
      </c>
      <c r="G441" s="179">
        <v>0</v>
      </c>
      <c r="H441" s="179">
        <v>0</v>
      </c>
      <c r="I441" s="179">
        <v>38000</v>
      </c>
      <c r="J441" s="179">
        <v>38000</v>
      </c>
      <c r="K441" s="175">
        <v>0</v>
      </c>
    </row>
    <row r="442" spans="1:11" ht="60.75" thickBot="1">
      <c r="A442" s="97"/>
      <c r="B442" s="194" t="s">
        <v>335</v>
      </c>
      <c r="C442" s="174"/>
      <c r="D442" s="35"/>
      <c r="E442" s="175">
        <v>0</v>
      </c>
      <c r="F442" s="175">
        <v>0</v>
      </c>
      <c r="G442" s="175">
        <v>0</v>
      </c>
      <c r="H442" s="175">
        <v>0</v>
      </c>
      <c r="I442" s="175">
        <v>40000</v>
      </c>
      <c r="J442" s="175">
        <v>40000</v>
      </c>
      <c r="K442" s="175">
        <v>0</v>
      </c>
    </row>
    <row r="443" spans="1:11" ht="12">
      <c r="A443" s="2"/>
      <c r="B443" s="3"/>
      <c r="C443" s="4"/>
      <c r="D443" s="5"/>
      <c r="E443" s="4"/>
      <c r="F443" s="4"/>
      <c r="G443" s="4"/>
      <c r="H443" s="4"/>
      <c r="I443" s="4"/>
      <c r="J443" s="4"/>
      <c r="K443" s="4"/>
    </row>
    <row r="444" spans="1:11" ht="12">
      <c r="A444" s="6" t="s">
        <v>43</v>
      </c>
      <c r="B444" s="7" t="s">
        <v>0</v>
      </c>
      <c r="C444" s="8" t="s">
        <v>249</v>
      </c>
      <c r="D444" s="8" t="s">
        <v>42</v>
      </c>
      <c r="E444" s="8" t="s">
        <v>39</v>
      </c>
      <c r="F444" s="8" t="s">
        <v>12</v>
      </c>
      <c r="G444" s="8" t="s">
        <v>42</v>
      </c>
      <c r="H444" s="8" t="s">
        <v>285</v>
      </c>
      <c r="I444" s="8" t="s">
        <v>288</v>
      </c>
      <c r="J444" s="8" t="s">
        <v>289</v>
      </c>
      <c r="K444" s="8" t="s">
        <v>42</v>
      </c>
    </row>
    <row r="445" spans="1:11" ht="12">
      <c r="A445" s="6" t="s">
        <v>45</v>
      </c>
      <c r="B445" s="9"/>
      <c r="C445" s="8" t="s">
        <v>248</v>
      </c>
      <c r="D445" s="10" t="s">
        <v>13</v>
      </c>
      <c r="E445" s="8" t="s">
        <v>284</v>
      </c>
      <c r="F445" s="8" t="s">
        <v>284</v>
      </c>
      <c r="G445" s="8" t="s">
        <v>13</v>
      </c>
      <c r="H445" s="8" t="s">
        <v>286</v>
      </c>
      <c r="I445" s="8" t="s">
        <v>469</v>
      </c>
      <c r="J445" s="8" t="s">
        <v>287</v>
      </c>
      <c r="K445" s="8" t="s">
        <v>13</v>
      </c>
    </row>
    <row r="446" spans="1:11" ht="12.75" thickBot="1">
      <c r="A446" s="11"/>
      <c r="B446" s="12"/>
      <c r="C446" s="13"/>
      <c r="D446" s="13"/>
      <c r="E446" s="13" t="s">
        <v>467</v>
      </c>
      <c r="F446" s="13" t="s">
        <v>467</v>
      </c>
      <c r="G446" s="13"/>
      <c r="H446" s="13" t="s">
        <v>468</v>
      </c>
      <c r="I446" s="13" t="s">
        <v>467</v>
      </c>
      <c r="J446" s="13" t="s">
        <v>467</v>
      </c>
      <c r="K446" s="13"/>
    </row>
    <row r="447" spans="1:11" ht="12">
      <c r="A447" s="43"/>
      <c r="B447" s="107" t="s">
        <v>188</v>
      </c>
      <c r="C447" s="200"/>
      <c r="D447" s="79"/>
      <c r="E447" s="201"/>
      <c r="F447" s="201"/>
      <c r="G447" s="201"/>
      <c r="H447" s="201"/>
      <c r="I447" s="201"/>
      <c r="J447" s="201"/>
      <c r="K447" s="201"/>
    </row>
    <row r="448" spans="1:11" ht="24">
      <c r="A448" s="17"/>
      <c r="B448" s="180" t="s">
        <v>263</v>
      </c>
      <c r="C448" s="174">
        <v>25000</v>
      </c>
      <c r="D448" s="35">
        <v>0</v>
      </c>
      <c r="E448" s="175">
        <v>25000</v>
      </c>
      <c r="F448" s="175">
        <v>0</v>
      </c>
      <c r="G448" s="175">
        <f t="shared" si="7"/>
        <v>0</v>
      </c>
      <c r="H448" s="175">
        <v>24998</v>
      </c>
      <c r="I448" s="175">
        <v>0</v>
      </c>
      <c r="J448" s="175">
        <v>0</v>
      </c>
      <c r="K448" s="175">
        <f>(J448/H448)*100</f>
        <v>0</v>
      </c>
    </row>
    <row r="449" spans="1:11" ht="39" customHeight="1">
      <c r="A449" s="17"/>
      <c r="B449" s="180" t="s">
        <v>213</v>
      </c>
      <c r="C449" s="174">
        <v>20000</v>
      </c>
      <c r="D449" s="35"/>
      <c r="E449" s="175">
        <v>20000</v>
      </c>
      <c r="F449" s="175">
        <v>18500.01</v>
      </c>
      <c r="G449" s="175">
        <f t="shared" si="7"/>
        <v>92.50004999999999</v>
      </c>
      <c r="H449" s="175">
        <v>18500.01</v>
      </c>
      <c r="I449" s="175">
        <v>0</v>
      </c>
      <c r="J449" s="175">
        <v>0</v>
      </c>
      <c r="K449" s="175">
        <f>(J449/H449)*100</f>
        <v>0</v>
      </c>
    </row>
    <row r="450" spans="1:11" ht="12">
      <c r="A450" s="17"/>
      <c r="B450" s="107" t="s">
        <v>183</v>
      </c>
      <c r="C450" s="200"/>
      <c r="D450" s="79"/>
      <c r="E450" s="201"/>
      <c r="F450" s="201"/>
      <c r="G450" s="201"/>
      <c r="H450" s="201"/>
      <c r="I450" s="201"/>
      <c r="J450" s="201"/>
      <c r="K450" s="201"/>
    </row>
    <row r="451" spans="1:11" ht="24">
      <c r="A451" s="17"/>
      <c r="B451" s="181" t="s">
        <v>429</v>
      </c>
      <c r="C451" s="182">
        <v>80000</v>
      </c>
      <c r="D451" s="50">
        <v>0</v>
      </c>
      <c r="E451" s="183">
        <v>71100</v>
      </c>
      <c r="F451" s="183">
        <v>71060.33</v>
      </c>
      <c r="G451" s="183">
        <f t="shared" si="7"/>
        <v>99.94420534458509</v>
      </c>
      <c r="H451" s="183">
        <v>71061</v>
      </c>
      <c r="I451" s="183">
        <v>0</v>
      </c>
      <c r="J451" s="183">
        <v>0</v>
      </c>
      <c r="K451" s="183">
        <f aca="true" t="shared" si="8" ref="K451:K457">(J451/H451)*100</f>
        <v>0</v>
      </c>
    </row>
    <row r="452" spans="1:11" ht="16.5" customHeight="1">
      <c r="A452" s="17"/>
      <c r="B452" s="180" t="s">
        <v>149</v>
      </c>
      <c r="C452" s="174">
        <v>0</v>
      </c>
      <c r="D452" s="35"/>
      <c r="E452" s="175">
        <v>2000</v>
      </c>
      <c r="F452" s="175">
        <v>1797</v>
      </c>
      <c r="G452" s="175">
        <f t="shared" si="7"/>
        <v>89.85</v>
      </c>
      <c r="H452" s="175">
        <v>2000</v>
      </c>
      <c r="I452" s="175">
        <v>0</v>
      </c>
      <c r="J452" s="175">
        <v>0</v>
      </c>
      <c r="K452" s="175">
        <f t="shared" si="8"/>
        <v>0</v>
      </c>
    </row>
    <row r="453" spans="1:11" ht="24">
      <c r="A453" s="17"/>
      <c r="B453" s="195" t="s">
        <v>430</v>
      </c>
      <c r="C453" s="178">
        <v>0</v>
      </c>
      <c r="D453" s="38"/>
      <c r="E453" s="179">
        <v>50000</v>
      </c>
      <c r="F453" s="179">
        <v>49580</v>
      </c>
      <c r="G453" s="175">
        <f t="shared" si="7"/>
        <v>99.16</v>
      </c>
      <c r="H453" s="179">
        <v>49580</v>
      </c>
      <c r="I453" s="179">
        <v>0</v>
      </c>
      <c r="J453" s="179">
        <v>0</v>
      </c>
      <c r="K453" s="175">
        <f t="shared" si="8"/>
        <v>0</v>
      </c>
    </row>
    <row r="454" spans="1:11" ht="18.75" customHeight="1">
      <c r="A454" s="17"/>
      <c r="B454" s="195" t="s">
        <v>261</v>
      </c>
      <c r="C454" s="178">
        <v>0</v>
      </c>
      <c r="D454" s="38"/>
      <c r="E454" s="179">
        <v>11800</v>
      </c>
      <c r="F454" s="179">
        <v>11712</v>
      </c>
      <c r="G454" s="179">
        <f t="shared" si="7"/>
        <v>99.2542372881356</v>
      </c>
      <c r="H454" s="179">
        <v>11712</v>
      </c>
      <c r="I454" s="179">
        <v>0</v>
      </c>
      <c r="J454" s="179">
        <v>0</v>
      </c>
      <c r="K454" s="175">
        <f t="shared" si="8"/>
        <v>0</v>
      </c>
    </row>
    <row r="455" spans="1:11" ht="24">
      <c r="A455" s="17"/>
      <c r="B455" s="195" t="s">
        <v>431</v>
      </c>
      <c r="C455" s="178">
        <v>0</v>
      </c>
      <c r="D455" s="38"/>
      <c r="E455" s="179">
        <v>7000</v>
      </c>
      <c r="F455" s="179">
        <v>5746.2</v>
      </c>
      <c r="G455" s="179">
        <f t="shared" si="7"/>
        <v>82.08857142857143</v>
      </c>
      <c r="H455" s="179">
        <v>5746.2</v>
      </c>
      <c r="I455" s="179">
        <v>0</v>
      </c>
      <c r="J455" s="179">
        <v>0</v>
      </c>
      <c r="K455" s="175">
        <f t="shared" si="8"/>
        <v>0</v>
      </c>
    </row>
    <row r="456" spans="1:11" ht="24">
      <c r="A456" s="17"/>
      <c r="B456" s="195" t="s">
        <v>432</v>
      </c>
      <c r="C456" s="178">
        <v>0</v>
      </c>
      <c r="D456" s="38"/>
      <c r="E456" s="179">
        <v>7050</v>
      </c>
      <c r="F456" s="179">
        <v>6780</v>
      </c>
      <c r="G456" s="179">
        <f t="shared" si="7"/>
        <v>96.17021276595744</v>
      </c>
      <c r="H456" s="179">
        <v>6780</v>
      </c>
      <c r="I456" s="179">
        <v>0</v>
      </c>
      <c r="J456" s="179">
        <v>0</v>
      </c>
      <c r="K456" s="175">
        <f t="shared" si="8"/>
        <v>0</v>
      </c>
    </row>
    <row r="457" spans="1:11" ht="12">
      <c r="A457" s="17"/>
      <c r="B457" s="195" t="s">
        <v>262</v>
      </c>
      <c r="C457" s="178">
        <v>0</v>
      </c>
      <c r="D457" s="38"/>
      <c r="E457" s="179">
        <v>63308</v>
      </c>
      <c r="F457" s="179">
        <v>63307.72</v>
      </c>
      <c r="G457" s="179">
        <f t="shared" si="7"/>
        <v>99.99955771782398</v>
      </c>
      <c r="H457" s="179">
        <v>63308</v>
      </c>
      <c r="I457" s="179">
        <v>0</v>
      </c>
      <c r="J457" s="179">
        <v>0</v>
      </c>
      <c r="K457" s="175">
        <f t="shared" si="8"/>
        <v>0</v>
      </c>
    </row>
    <row r="458" spans="1:11" ht="24">
      <c r="A458" s="17"/>
      <c r="B458" s="195" t="s">
        <v>333</v>
      </c>
      <c r="C458" s="178"/>
      <c r="D458" s="38"/>
      <c r="E458" s="179">
        <v>0</v>
      </c>
      <c r="F458" s="179">
        <v>0</v>
      </c>
      <c r="G458" s="179">
        <v>0</v>
      </c>
      <c r="H458" s="179">
        <v>0</v>
      </c>
      <c r="I458" s="179">
        <v>50000</v>
      </c>
      <c r="J458" s="179">
        <v>50000</v>
      </c>
      <c r="K458" s="175">
        <v>0</v>
      </c>
    </row>
    <row r="459" spans="1:11" ht="24">
      <c r="A459" s="17"/>
      <c r="B459" s="180" t="s">
        <v>433</v>
      </c>
      <c r="C459" s="174">
        <v>3378</v>
      </c>
      <c r="D459" s="35" t="e">
        <f>(C459/#REF!)*100</f>
        <v>#REF!</v>
      </c>
      <c r="E459" s="175">
        <v>3378</v>
      </c>
      <c r="F459" s="175">
        <v>3378</v>
      </c>
      <c r="G459" s="175">
        <f t="shared" si="7"/>
        <v>100</v>
      </c>
      <c r="H459" s="175">
        <v>3378</v>
      </c>
      <c r="I459" s="175">
        <v>3734</v>
      </c>
      <c r="J459" s="175">
        <v>3734</v>
      </c>
      <c r="K459" s="175">
        <f>(J459/H459)*100</f>
        <v>110.53878034339846</v>
      </c>
    </row>
    <row r="460" spans="1:11" ht="24">
      <c r="A460" s="17"/>
      <c r="B460" s="180" t="s">
        <v>434</v>
      </c>
      <c r="C460" s="174">
        <v>3130</v>
      </c>
      <c r="D460" s="38" t="e">
        <f>(C460/#REF!)*100</f>
        <v>#REF!</v>
      </c>
      <c r="E460" s="175">
        <v>3130</v>
      </c>
      <c r="F460" s="175">
        <v>3130</v>
      </c>
      <c r="G460" s="175">
        <f t="shared" si="7"/>
        <v>100</v>
      </c>
      <c r="H460" s="175">
        <v>3130</v>
      </c>
      <c r="I460" s="175">
        <v>2968</v>
      </c>
      <c r="J460" s="175">
        <v>2968</v>
      </c>
      <c r="K460" s="175">
        <f>(J460/H460)*100</f>
        <v>94.82428115015973</v>
      </c>
    </row>
    <row r="461" spans="1:11" ht="24">
      <c r="A461" s="17"/>
      <c r="B461" s="180" t="s">
        <v>435</v>
      </c>
      <c r="C461" s="174">
        <v>3038</v>
      </c>
      <c r="D461" s="38" t="e">
        <f>(C461/#REF!)*100</f>
        <v>#REF!</v>
      </c>
      <c r="E461" s="175">
        <v>3038</v>
      </c>
      <c r="F461" s="175">
        <v>3038</v>
      </c>
      <c r="G461" s="175">
        <f t="shared" si="7"/>
        <v>100</v>
      </c>
      <c r="H461" s="175">
        <v>3038</v>
      </c>
      <c r="I461" s="175">
        <v>2776</v>
      </c>
      <c r="J461" s="175">
        <v>2776</v>
      </c>
      <c r="K461" s="175">
        <f>(J461/H461)*100</f>
        <v>91.37590520079</v>
      </c>
    </row>
    <row r="462" spans="1:11" ht="24">
      <c r="A462" s="17"/>
      <c r="B462" s="195" t="s">
        <v>436</v>
      </c>
      <c r="C462" s="178">
        <v>744</v>
      </c>
      <c r="D462" s="38" t="e">
        <f>(C462/#REF!)*100</f>
        <v>#REF!</v>
      </c>
      <c r="E462" s="179">
        <v>744</v>
      </c>
      <c r="F462" s="179">
        <v>744</v>
      </c>
      <c r="G462" s="175">
        <f t="shared" si="7"/>
        <v>100</v>
      </c>
      <c r="H462" s="179">
        <v>744</v>
      </c>
      <c r="I462" s="179">
        <v>622</v>
      </c>
      <c r="J462" s="179">
        <v>622</v>
      </c>
      <c r="K462" s="175">
        <f>(J462/H462)*100</f>
        <v>83.60215053763442</v>
      </c>
    </row>
    <row r="463" spans="1:11" ht="12">
      <c r="A463" s="17"/>
      <c r="B463" s="56"/>
      <c r="C463" s="44"/>
      <c r="D463" s="50"/>
      <c r="E463" s="156"/>
      <c r="F463" s="156"/>
      <c r="G463" s="156"/>
      <c r="H463" s="156"/>
      <c r="I463" s="156"/>
      <c r="J463" s="156"/>
      <c r="K463" s="156"/>
    </row>
    <row r="464" spans="1:11" ht="12">
      <c r="A464" s="17"/>
      <c r="B464" s="88" t="s">
        <v>323</v>
      </c>
      <c r="C464" s="33">
        <f>SUM(C466:C466)</f>
        <v>170000</v>
      </c>
      <c r="D464" s="100" t="e">
        <f>(C464/#REF!)*100</f>
        <v>#REF!</v>
      </c>
      <c r="E464" s="153">
        <f>SUM(E466:E468)</f>
        <v>0</v>
      </c>
      <c r="F464" s="153">
        <f>SUM(F466:F468)</f>
        <v>0</v>
      </c>
      <c r="G464" s="153">
        <f>SUM(G466:G466)</f>
        <v>0</v>
      </c>
      <c r="H464" s="153">
        <f>SUM(H466:H468)</f>
        <v>0</v>
      </c>
      <c r="I464" s="153">
        <f>SUM(I466:I468)</f>
        <v>1657000</v>
      </c>
      <c r="J464" s="153">
        <f>SUM(J466:J468)</f>
        <v>1657000</v>
      </c>
      <c r="K464" s="153">
        <v>0</v>
      </c>
    </row>
    <row r="465" spans="1:11" ht="12">
      <c r="A465" s="17"/>
      <c r="B465" s="88" t="s">
        <v>4</v>
      </c>
      <c r="C465" s="33"/>
      <c r="D465" s="35"/>
      <c r="E465" s="153"/>
      <c r="F465" s="153"/>
      <c r="G465" s="153"/>
      <c r="H465" s="153"/>
      <c r="I465" s="153"/>
      <c r="J465" s="153"/>
      <c r="K465" s="153"/>
    </row>
    <row r="466" spans="1:11" ht="24">
      <c r="A466" s="17"/>
      <c r="B466" s="180" t="s">
        <v>336</v>
      </c>
      <c r="C466" s="174">
        <v>170000</v>
      </c>
      <c r="D466" s="38">
        <v>0</v>
      </c>
      <c r="E466" s="175">
        <v>0</v>
      </c>
      <c r="F466" s="175">
        <v>0</v>
      </c>
      <c r="G466" s="175">
        <v>0</v>
      </c>
      <c r="H466" s="175">
        <v>0</v>
      </c>
      <c r="I466" s="175">
        <v>1048000</v>
      </c>
      <c r="J466" s="175">
        <v>1048000</v>
      </c>
      <c r="K466" s="175">
        <v>0</v>
      </c>
    </row>
    <row r="467" spans="1:11" ht="24">
      <c r="A467" s="17"/>
      <c r="B467" s="196" t="s">
        <v>370</v>
      </c>
      <c r="C467" s="178"/>
      <c r="D467" s="38"/>
      <c r="E467" s="179">
        <v>0</v>
      </c>
      <c r="F467" s="179">
        <v>0</v>
      </c>
      <c r="G467" s="179">
        <v>0</v>
      </c>
      <c r="H467" s="179">
        <v>0</v>
      </c>
      <c r="I467" s="179">
        <v>49000</v>
      </c>
      <c r="J467" s="179">
        <v>49000</v>
      </c>
      <c r="K467" s="179">
        <v>0</v>
      </c>
    </row>
    <row r="468" spans="1:11" ht="12">
      <c r="A468" s="36"/>
      <c r="B468" s="195" t="s">
        <v>371</v>
      </c>
      <c r="C468" s="178"/>
      <c r="D468" s="38"/>
      <c r="E468" s="179">
        <v>0</v>
      </c>
      <c r="F468" s="179">
        <v>0</v>
      </c>
      <c r="G468" s="179">
        <v>0</v>
      </c>
      <c r="H468" s="179">
        <v>0</v>
      </c>
      <c r="I468" s="179">
        <v>560000</v>
      </c>
      <c r="J468" s="179">
        <v>560000</v>
      </c>
      <c r="K468" s="179">
        <v>0</v>
      </c>
    </row>
    <row r="469" spans="1:11" ht="12">
      <c r="A469" s="17"/>
      <c r="B469" s="55"/>
      <c r="C469" s="49"/>
      <c r="D469" s="50"/>
      <c r="E469" s="158"/>
      <c r="F469" s="158"/>
      <c r="G469" s="158"/>
      <c r="H469" s="158"/>
      <c r="I469" s="158"/>
      <c r="J469" s="158"/>
      <c r="K469" s="158"/>
    </row>
    <row r="470" spans="1:11" s="112" customFormat="1" ht="12">
      <c r="A470" s="51">
        <v>80113</v>
      </c>
      <c r="B470" s="80" t="s">
        <v>127</v>
      </c>
      <c r="C470" s="31">
        <f>SUM(C472)</f>
        <v>42000</v>
      </c>
      <c r="D470" s="52" t="e">
        <f>(C470/#REF!)*100</f>
        <v>#REF!</v>
      </c>
      <c r="E470" s="152">
        <f>SUM(E472)</f>
        <v>42000</v>
      </c>
      <c r="F470" s="152">
        <f>SUM(F472)</f>
        <v>19027.18</v>
      </c>
      <c r="G470" s="152">
        <f>(F470/E470)*100</f>
        <v>45.30280952380952</v>
      </c>
      <c r="H470" s="152">
        <f>SUM(H472)</f>
        <v>31624</v>
      </c>
      <c r="I470" s="152">
        <f>SUM(I472)</f>
        <v>45000</v>
      </c>
      <c r="J470" s="152">
        <f>SUM(J472)</f>
        <v>45000</v>
      </c>
      <c r="K470" s="152">
        <f>(J470/H470)*100</f>
        <v>142.29698962813052</v>
      </c>
    </row>
    <row r="471" spans="1:11" ht="12">
      <c r="A471" s="17"/>
      <c r="B471" s="55"/>
      <c r="C471" s="33"/>
      <c r="D471" s="50"/>
      <c r="E471" s="153"/>
      <c r="F471" s="153"/>
      <c r="G471" s="153"/>
      <c r="H471" s="153"/>
      <c r="I471" s="153"/>
      <c r="J471" s="153"/>
      <c r="K471" s="153"/>
    </row>
    <row r="472" spans="1:11" ht="24">
      <c r="A472" s="17"/>
      <c r="B472" s="180" t="s">
        <v>437</v>
      </c>
      <c r="C472" s="174">
        <v>42000</v>
      </c>
      <c r="D472" s="35" t="e">
        <f>(C472/#REF!)*100</f>
        <v>#REF!</v>
      </c>
      <c r="E472" s="175">
        <v>42000</v>
      </c>
      <c r="F472" s="175">
        <v>19027.18</v>
      </c>
      <c r="G472" s="175">
        <f>(F472/E472)*100</f>
        <v>45.30280952380952</v>
      </c>
      <c r="H472" s="175">
        <v>31624</v>
      </c>
      <c r="I472" s="175">
        <v>45000</v>
      </c>
      <c r="J472" s="175">
        <v>45000</v>
      </c>
      <c r="K472" s="175">
        <f>(J472/H472)*100</f>
        <v>142.29698962813052</v>
      </c>
    </row>
    <row r="473" spans="1:11" ht="12.75" customHeight="1">
      <c r="A473" s="17"/>
      <c r="B473" s="17"/>
      <c r="C473" s="49"/>
      <c r="D473" s="50"/>
      <c r="E473" s="158"/>
      <c r="F473" s="158"/>
      <c r="G473" s="158"/>
      <c r="H473" s="158"/>
      <c r="I473" s="158"/>
      <c r="J473" s="158"/>
      <c r="K473" s="158"/>
    </row>
    <row r="474" spans="1:11" ht="24">
      <c r="A474" s="51">
        <v>80114</v>
      </c>
      <c r="B474" s="70" t="s">
        <v>78</v>
      </c>
      <c r="C474" s="31">
        <f>SUM(C476)</f>
        <v>642383</v>
      </c>
      <c r="D474" s="32" t="e">
        <f>(C474/#REF!)*100</f>
        <v>#REF!</v>
      </c>
      <c r="E474" s="152">
        <f>SUM(E476)</f>
        <v>642383</v>
      </c>
      <c r="F474" s="152">
        <f>SUM(F476)</f>
        <v>456024.11</v>
      </c>
      <c r="G474" s="152">
        <f>(F474/E474)*100</f>
        <v>70.98944243543181</v>
      </c>
      <c r="H474" s="152">
        <f>SUM(H476)</f>
        <v>642383</v>
      </c>
      <c r="I474" s="152">
        <f>SUM(I476)</f>
        <v>616810</v>
      </c>
      <c r="J474" s="152">
        <f>SUM(J476)</f>
        <v>616810</v>
      </c>
      <c r="K474" s="152">
        <f>(J474/H474)*100</f>
        <v>96.01904159979327</v>
      </c>
    </row>
    <row r="475" spans="1:11" ht="12">
      <c r="A475" s="17"/>
      <c r="B475" s="17"/>
      <c r="C475" s="33"/>
      <c r="D475" s="69"/>
      <c r="E475" s="153"/>
      <c r="F475" s="153"/>
      <c r="G475" s="153"/>
      <c r="H475" s="153"/>
      <c r="I475" s="153"/>
      <c r="J475" s="153"/>
      <c r="K475" s="153"/>
    </row>
    <row r="476" spans="1:11" ht="12">
      <c r="A476" s="17"/>
      <c r="B476" s="172" t="s">
        <v>142</v>
      </c>
      <c r="C476" s="182">
        <f>SUM(C478:C479)</f>
        <v>642383</v>
      </c>
      <c r="D476" s="50" t="e">
        <f>(C476/#REF!)*100</f>
        <v>#REF!</v>
      </c>
      <c r="E476" s="183">
        <f>SUM(E478:E479)</f>
        <v>642383</v>
      </c>
      <c r="F476" s="183">
        <f>SUM(F478:F479)</f>
        <v>456024.11</v>
      </c>
      <c r="G476" s="183">
        <f>(F476/E476)*100</f>
        <v>70.98944243543181</v>
      </c>
      <c r="H476" s="183">
        <f>SUM(H478:H479)</f>
        <v>642383</v>
      </c>
      <c r="I476" s="183">
        <f>SUM(I478:I479)</f>
        <v>616810</v>
      </c>
      <c r="J476" s="183">
        <f>SUM(J478:J479)</f>
        <v>616810</v>
      </c>
      <c r="K476" s="183">
        <f>(J476/H476)*100</f>
        <v>96.01904159979327</v>
      </c>
    </row>
    <row r="477" spans="1:11" ht="12">
      <c r="A477" s="17"/>
      <c r="B477" s="172" t="s">
        <v>4</v>
      </c>
      <c r="C477" s="182"/>
      <c r="D477" s="50"/>
      <c r="E477" s="183"/>
      <c r="F477" s="183"/>
      <c r="G477" s="183"/>
      <c r="H477" s="183"/>
      <c r="I477" s="183"/>
      <c r="J477" s="183"/>
      <c r="K477" s="183"/>
    </row>
    <row r="478" spans="1:11" ht="12">
      <c r="A478" s="17"/>
      <c r="B478" s="181" t="s">
        <v>111</v>
      </c>
      <c r="C478" s="182">
        <v>593630</v>
      </c>
      <c r="D478" s="50" t="e">
        <f>(C478/#REF!)*100</f>
        <v>#REF!</v>
      </c>
      <c r="E478" s="183">
        <v>592254</v>
      </c>
      <c r="F478" s="183">
        <v>419873.73</v>
      </c>
      <c r="G478" s="183">
        <f>(F478/E478)*100</f>
        <v>70.89419911051677</v>
      </c>
      <c r="H478" s="183">
        <v>592254</v>
      </c>
      <c r="I478" s="183">
        <v>570072</v>
      </c>
      <c r="J478" s="183">
        <v>570072</v>
      </c>
      <c r="K478" s="183">
        <f>(J478/H478)*100</f>
        <v>96.25464749921487</v>
      </c>
    </row>
    <row r="479" spans="1:11" ht="12">
      <c r="A479" s="17"/>
      <c r="B479" s="176" t="s">
        <v>26</v>
      </c>
      <c r="C479" s="174">
        <v>48753</v>
      </c>
      <c r="D479" s="35" t="e">
        <f>(C479/#REF!)*100</f>
        <v>#REF!</v>
      </c>
      <c r="E479" s="175">
        <v>50129</v>
      </c>
      <c r="F479" s="175">
        <v>36150.38</v>
      </c>
      <c r="G479" s="175">
        <f>(F479/E479)*100</f>
        <v>72.11470406351611</v>
      </c>
      <c r="H479" s="175">
        <v>50129</v>
      </c>
      <c r="I479" s="175">
        <v>46738</v>
      </c>
      <c r="J479" s="175">
        <v>46738</v>
      </c>
      <c r="K479" s="175">
        <f>(J479/H479)*100</f>
        <v>93.23545253246624</v>
      </c>
    </row>
    <row r="480" spans="1:11" ht="12.75" customHeight="1">
      <c r="A480" s="17"/>
      <c r="B480" s="17"/>
      <c r="C480" s="49"/>
      <c r="D480" s="50"/>
      <c r="E480" s="158"/>
      <c r="F480" s="158"/>
      <c r="G480" s="158"/>
      <c r="H480" s="158"/>
      <c r="I480" s="158"/>
      <c r="J480" s="158"/>
      <c r="K480" s="158"/>
    </row>
    <row r="481" spans="1:11" ht="12">
      <c r="A481" s="51">
        <v>80146</v>
      </c>
      <c r="B481" s="54" t="s">
        <v>79</v>
      </c>
      <c r="C481" s="31">
        <f>SUM(C483,C486:C487)</f>
        <v>134731</v>
      </c>
      <c r="D481" s="52" t="e">
        <f>(C481/#REF!)*100</f>
        <v>#REF!</v>
      </c>
      <c r="E481" s="152">
        <f>SUM(E483,E486:E487)</f>
        <v>134731</v>
      </c>
      <c r="F481" s="152">
        <f>SUM(F483,F486:F487)</f>
        <v>86576.64</v>
      </c>
      <c r="G481" s="152">
        <f>(F481/E481)*100</f>
        <v>64.25888622514492</v>
      </c>
      <c r="H481" s="152">
        <f>SUM(H483,H486:H487)</f>
        <v>134731</v>
      </c>
      <c r="I481" s="152">
        <f>SUM(I483,I486:I487)</f>
        <v>147053</v>
      </c>
      <c r="J481" s="152">
        <f>SUM(J483,J486:J487)</f>
        <v>147053</v>
      </c>
      <c r="K481" s="152">
        <f>(J481/H481)*100</f>
        <v>109.14563092384084</v>
      </c>
    </row>
    <row r="482" spans="1:11" ht="12.75" customHeight="1">
      <c r="A482" s="17"/>
      <c r="B482" s="71"/>
      <c r="C482" s="33"/>
      <c r="D482" s="50"/>
      <c r="E482" s="153"/>
      <c r="F482" s="153"/>
      <c r="G482" s="153"/>
      <c r="H482" s="153"/>
      <c r="I482" s="153"/>
      <c r="J482" s="153"/>
      <c r="K482" s="153"/>
    </row>
    <row r="483" spans="1:11" ht="24">
      <c r="A483" s="17"/>
      <c r="B483" s="197" t="s">
        <v>337</v>
      </c>
      <c r="C483" s="182">
        <v>76501</v>
      </c>
      <c r="D483" s="35" t="e">
        <f>(C483/#REF!)*100</f>
        <v>#REF!</v>
      </c>
      <c r="E483" s="183">
        <v>76501</v>
      </c>
      <c r="F483" s="183">
        <v>41146.64</v>
      </c>
      <c r="G483" s="183">
        <f>(F483/E483)*100</f>
        <v>53.78575443458256</v>
      </c>
      <c r="H483" s="183">
        <v>76501</v>
      </c>
      <c r="I483" s="183">
        <f>82131+29922</f>
        <v>112053</v>
      </c>
      <c r="J483" s="183">
        <f>82131+29922</f>
        <v>112053</v>
      </c>
      <c r="K483" s="183">
        <f>(J483/H483)*100</f>
        <v>146.47259512947542</v>
      </c>
    </row>
    <row r="484" spans="1:11" ht="12">
      <c r="A484" s="17"/>
      <c r="B484" s="197" t="s">
        <v>4</v>
      </c>
      <c r="C484" s="182"/>
      <c r="D484" s="35"/>
      <c r="E484" s="183"/>
      <c r="F484" s="183"/>
      <c r="G484" s="183"/>
      <c r="H484" s="183"/>
      <c r="I484" s="183"/>
      <c r="J484" s="183"/>
      <c r="K484" s="183"/>
    </row>
    <row r="485" spans="1:11" ht="12">
      <c r="A485" s="17"/>
      <c r="B485" s="197" t="s">
        <v>111</v>
      </c>
      <c r="C485" s="182"/>
      <c r="D485" s="35"/>
      <c r="E485" s="183">
        <v>0</v>
      </c>
      <c r="F485" s="183">
        <v>0</v>
      </c>
      <c r="G485" s="175">
        <v>0</v>
      </c>
      <c r="H485" s="183">
        <v>0</v>
      </c>
      <c r="I485" s="183">
        <v>500</v>
      </c>
      <c r="J485" s="183">
        <v>500</v>
      </c>
      <c r="K485" s="175">
        <v>0</v>
      </c>
    </row>
    <row r="486" spans="1:11" ht="24">
      <c r="A486" s="17"/>
      <c r="B486" s="198" t="s">
        <v>438</v>
      </c>
      <c r="C486" s="178">
        <v>26230</v>
      </c>
      <c r="D486" s="38" t="e">
        <f>(C486/#REF!)*100</f>
        <v>#REF!</v>
      </c>
      <c r="E486" s="179">
        <v>26230</v>
      </c>
      <c r="F486" s="179">
        <v>26230</v>
      </c>
      <c r="G486" s="175">
        <f>(F486/E486)*100</f>
        <v>100</v>
      </c>
      <c r="H486" s="179">
        <v>26230</v>
      </c>
      <c r="I486" s="179">
        <v>0</v>
      </c>
      <c r="J486" s="179">
        <v>0</v>
      </c>
      <c r="K486" s="175">
        <f>(J486/H486)*100</f>
        <v>0</v>
      </c>
    </row>
    <row r="487" spans="1:11" ht="36">
      <c r="A487" s="17"/>
      <c r="B487" s="198" t="s">
        <v>265</v>
      </c>
      <c r="C487" s="178">
        <v>32000</v>
      </c>
      <c r="D487" s="38" t="e">
        <f>(C487/#REF!)*100</f>
        <v>#REF!</v>
      </c>
      <c r="E487" s="179">
        <v>32000</v>
      </c>
      <c r="F487" s="179">
        <v>19200</v>
      </c>
      <c r="G487" s="175">
        <f>(F487/E487)*100</f>
        <v>60</v>
      </c>
      <c r="H487" s="179">
        <v>32000</v>
      </c>
      <c r="I487" s="179">
        <v>35000</v>
      </c>
      <c r="J487" s="179">
        <v>35000</v>
      </c>
      <c r="K487" s="175">
        <f>(J487/H487)*100</f>
        <v>109.375</v>
      </c>
    </row>
    <row r="488" spans="1:11" ht="12.75" customHeight="1">
      <c r="A488" s="17"/>
      <c r="B488" s="17"/>
      <c r="C488" s="49"/>
      <c r="D488" s="50"/>
      <c r="E488" s="158"/>
      <c r="F488" s="158"/>
      <c r="G488" s="158"/>
      <c r="H488" s="158"/>
      <c r="I488" s="158"/>
      <c r="J488" s="158"/>
      <c r="K488" s="158"/>
    </row>
    <row r="489" spans="1:11" ht="12">
      <c r="A489" s="51">
        <v>80195</v>
      </c>
      <c r="B489" s="54" t="s">
        <v>47</v>
      </c>
      <c r="C489" s="31">
        <f>SUM(C491,C503)</f>
        <v>270104</v>
      </c>
      <c r="D489" s="52" t="e">
        <f>(C489/#REF!)*100</f>
        <v>#REF!</v>
      </c>
      <c r="E489" s="152">
        <f>SUM(E491,E501)</f>
        <v>378077</v>
      </c>
      <c r="F489" s="152">
        <f>SUM(F491,F501)</f>
        <v>231825.1</v>
      </c>
      <c r="G489" s="152">
        <f>(F489/E489)*100</f>
        <v>61.31690105454709</v>
      </c>
      <c r="H489" s="152">
        <f>SUM(H491,H501)</f>
        <v>305604</v>
      </c>
      <c r="I489" s="152">
        <f>SUM(I491,I501)</f>
        <v>375484</v>
      </c>
      <c r="J489" s="152">
        <f>SUM(J491,J501)</f>
        <v>375484</v>
      </c>
      <c r="K489" s="152">
        <f>(J489/H489)*100</f>
        <v>122.86619285087892</v>
      </c>
    </row>
    <row r="490" spans="1:11" ht="12.75" customHeight="1">
      <c r="A490" s="17"/>
      <c r="B490" s="17"/>
      <c r="C490" s="53"/>
      <c r="D490" s="50"/>
      <c r="E490" s="159"/>
      <c r="F490" s="159"/>
      <c r="G490" s="159"/>
      <c r="H490" s="159"/>
      <c r="I490" s="159"/>
      <c r="J490" s="159"/>
      <c r="K490" s="159"/>
    </row>
    <row r="491" spans="1:11" ht="14.25" customHeight="1">
      <c r="A491" s="17"/>
      <c r="B491" s="17" t="s">
        <v>299</v>
      </c>
      <c r="C491" s="33">
        <f>SUM(C493:C495)</f>
        <v>225104</v>
      </c>
      <c r="D491" s="50" t="e">
        <f>(C491/#REF!)*100</f>
        <v>#REF!</v>
      </c>
      <c r="E491" s="153">
        <f>SUM(E493:E499)</f>
        <v>333077</v>
      </c>
      <c r="F491" s="153">
        <f>SUM(F493:F499)</f>
        <v>231825.1</v>
      </c>
      <c r="G491" s="153">
        <f aca="true" t="shared" si="9" ref="G491:G503">(F491/E491)*100</f>
        <v>69.60105320991843</v>
      </c>
      <c r="H491" s="153">
        <f>SUM(H493:H499)</f>
        <v>260604</v>
      </c>
      <c r="I491" s="153">
        <f>SUM(I493:I499)</f>
        <v>375484</v>
      </c>
      <c r="J491" s="153">
        <f>SUM(J493:J499)</f>
        <v>375484</v>
      </c>
      <c r="K491" s="153">
        <f aca="true" t="shared" si="10" ref="K491:K497">(J491/H491)*100</f>
        <v>144.08220902211787</v>
      </c>
    </row>
    <row r="492" spans="1:11" ht="14.25" customHeight="1">
      <c r="A492" s="17"/>
      <c r="B492" s="17" t="s">
        <v>4</v>
      </c>
      <c r="C492" s="33"/>
      <c r="D492" s="50"/>
      <c r="E492" s="153"/>
      <c r="F492" s="153"/>
      <c r="G492" s="153"/>
      <c r="H492" s="153"/>
      <c r="I492" s="153"/>
      <c r="J492" s="153"/>
      <c r="K492" s="153"/>
    </row>
    <row r="493" spans="1:11" ht="24">
      <c r="A493" s="17"/>
      <c r="B493" s="180" t="s">
        <v>225</v>
      </c>
      <c r="C493" s="174">
        <v>2000</v>
      </c>
      <c r="D493" s="35" t="e">
        <f>(C493/#REF!)*100</f>
        <v>#REF!</v>
      </c>
      <c r="E493" s="175">
        <v>2000</v>
      </c>
      <c r="F493" s="175">
        <v>1120</v>
      </c>
      <c r="G493" s="175">
        <f t="shared" si="9"/>
        <v>56.00000000000001</v>
      </c>
      <c r="H493" s="175">
        <v>2000</v>
      </c>
      <c r="I493" s="175">
        <v>2500</v>
      </c>
      <c r="J493" s="175">
        <v>2500</v>
      </c>
      <c r="K493" s="175">
        <f t="shared" si="10"/>
        <v>125</v>
      </c>
    </row>
    <row r="494" spans="1:11" ht="24">
      <c r="A494" s="17"/>
      <c r="B494" s="196" t="s">
        <v>114</v>
      </c>
      <c r="C494" s="174">
        <v>180624</v>
      </c>
      <c r="D494" s="35" t="e">
        <f>(C494/#REF!)*100</f>
        <v>#REF!</v>
      </c>
      <c r="E494" s="175">
        <v>180624</v>
      </c>
      <c r="F494" s="175">
        <v>180624</v>
      </c>
      <c r="G494" s="175">
        <f t="shared" si="9"/>
        <v>100</v>
      </c>
      <c r="H494" s="175">
        <v>180624</v>
      </c>
      <c r="I494" s="175">
        <f>204560+45101</f>
        <v>249661</v>
      </c>
      <c r="J494" s="175">
        <f>204560+45101</f>
        <v>249661</v>
      </c>
      <c r="K494" s="175">
        <f t="shared" si="10"/>
        <v>138.221388076889</v>
      </c>
    </row>
    <row r="495" spans="1:11" ht="36">
      <c r="A495" s="17"/>
      <c r="B495" s="198" t="s">
        <v>35</v>
      </c>
      <c r="C495" s="178">
        <v>42480</v>
      </c>
      <c r="D495" s="38" t="e">
        <f>(C495/#REF!)*100</f>
        <v>#REF!</v>
      </c>
      <c r="E495" s="179">
        <v>42480</v>
      </c>
      <c r="F495" s="179">
        <v>42480</v>
      </c>
      <c r="G495" s="175">
        <f t="shared" si="9"/>
        <v>100</v>
      </c>
      <c r="H495" s="179">
        <v>42480</v>
      </c>
      <c r="I495" s="179">
        <v>0</v>
      </c>
      <c r="J495" s="179">
        <v>0</v>
      </c>
      <c r="K495" s="175">
        <f t="shared" si="10"/>
        <v>0</v>
      </c>
    </row>
    <row r="496" spans="1:11" ht="27" customHeight="1">
      <c r="A496" s="17"/>
      <c r="B496" s="198" t="s">
        <v>338</v>
      </c>
      <c r="C496" s="178"/>
      <c r="D496" s="38"/>
      <c r="E496" s="179">
        <v>8500</v>
      </c>
      <c r="F496" s="179">
        <v>7601.1</v>
      </c>
      <c r="G496" s="175">
        <f t="shared" si="9"/>
        <v>89.42470588235295</v>
      </c>
      <c r="H496" s="179">
        <v>8500</v>
      </c>
      <c r="I496" s="179">
        <v>0</v>
      </c>
      <c r="J496" s="179">
        <v>0</v>
      </c>
      <c r="K496" s="175">
        <f t="shared" si="10"/>
        <v>0</v>
      </c>
    </row>
    <row r="497" spans="1:11" ht="27" customHeight="1">
      <c r="A497" s="17"/>
      <c r="B497" s="198" t="s">
        <v>339</v>
      </c>
      <c r="C497" s="178"/>
      <c r="D497" s="38"/>
      <c r="E497" s="179">
        <v>99473</v>
      </c>
      <c r="F497" s="179">
        <v>0</v>
      </c>
      <c r="G497" s="175">
        <f t="shared" si="9"/>
        <v>0</v>
      </c>
      <c r="H497" s="179">
        <v>27000</v>
      </c>
      <c r="I497" s="179">
        <v>72473</v>
      </c>
      <c r="J497" s="179">
        <v>72473</v>
      </c>
      <c r="K497" s="175">
        <f t="shared" si="10"/>
        <v>268.4185185185185</v>
      </c>
    </row>
    <row r="498" spans="1:11" ht="36">
      <c r="A498" s="17"/>
      <c r="B498" s="198" t="s">
        <v>341</v>
      </c>
      <c r="C498" s="178"/>
      <c r="D498" s="38"/>
      <c r="E498" s="179">
        <v>0</v>
      </c>
      <c r="F498" s="179">
        <v>0</v>
      </c>
      <c r="G498" s="175">
        <v>0</v>
      </c>
      <c r="H498" s="179">
        <v>0</v>
      </c>
      <c r="I498" s="179">
        <v>40000</v>
      </c>
      <c r="J498" s="179">
        <v>40000</v>
      </c>
      <c r="K498" s="175">
        <v>0</v>
      </c>
    </row>
    <row r="499" spans="1:11" ht="24">
      <c r="A499" s="17"/>
      <c r="B499" s="198" t="s">
        <v>340</v>
      </c>
      <c r="C499" s="178"/>
      <c r="D499" s="38"/>
      <c r="E499" s="179">
        <v>0</v>
      </c>
      <c r="F499" s="179">
        <v>0</v>
      </c>
      <c r="G499" s="175">
        <v>0</v>
      </c>
      <c r="H499" s="179">
        <v>0</v>
      </c>
      <c r="I499" s="179">
        <v>10850</v>
      </c>
      <c r="J499" s="179">
        <v>10850</v>
      </c>
      <c r="K499" s="175">
        <v>0</v>
      </c>
    </row>
    <row r="500" spans="1:11" ht="12">
      <c r="A500" s="17"/>
      <c r="B500" s="72"/>
      <c r="C500" s="53"/>
      <c r="D500" s="79"/>
      <c r="E500" s="159"/>
      <c r="F500" s="159"/>
      <c r="G500" s="159"/>
      <c r="H500" s="159"/>
      <c r="I500" s="159"/>
      <c r="J500" s="159"/>
      <c r="K500" s="159"/>
    </row>
    <row r="501" spans="1:11" ht="12">
      <c r="A501" s="17"/>
      <c r="B501" s="71" t="s">
        <v>300</v>
      </c>
      <c r="C501" s="33"/>
      <c r="D501" s="50"/>
      <c r="E501" s="153">
        <f>SUM(E503:E503)</f>
        <v>45000</v>
      </c>
      <c r="F501" s="153">
        <f>SUM(F503:F503)</f>
        <v>0</v>
      </c>
      <c r="G501" s="153">
        <f t="shared" si="9"/>
        <v>0</v>
      </c>
      <c r="H501" s="153">
        <f>SUM(H503:H503)</f>
        <v>45000</v>
      </c>
      <c r="I501" s="153">
        <f>SUM(I503:I503)</f>
        <v>0</v>
      </c>
      <c r="J501" s="153">
        <f>SUM(J503:J503)</f>
        <v>0</v>
      </c>
      <c r="K501" s="153">
        <f>(J501/H501)*100</f>
        <v>0</v>
      </c>
    </row>
    <row r="502" spans="1:11" ht="12">
      <c r="A502" s="17"/>
      <c r="B502" s="71" t="s">
        <v>4</v>
      </c>
      <c r="C502" s="33"/>
      <c r="D502" s="50"/>
      <c r="E502" s="153"/>
      <c r="F502" s="153"/>
      <c r="G502" s="153"/>
      <c r="H502" s="153"/>
      <c r="I502" s="153"/>
      <c r="J502" s="153"/>
      <c r="K502" s="153"/>
    </row>
    <row r="503" spans="1:11" ht="12.75" thickBot="1">
      <c r="A503" s="36"/>
      <c r="B503" s="196" t="s">
        <v>342</v>
      </c>
      <c r="C503" s="174">
        <v>45000</v>
      </c>
      <c r="D503" s="35" t="e">
        <f>(C503/#REF!)*100</f>
        <v>#REF!</v>
      </c>
      <c r="E503" s="175">
        <v>45000</v>
      </c>
      <c r="F503" s="175">
        <v>0</v>
      </c>
      <c r="G503" s="175">
        <f t="shared" si="9"/>
        <v>0</v>
      </c>
      <c r="H503" s="175">
        <v>45000</v>
      </c>
      <c r="I503" s="175">
        <v>0</v>
      </c>
      <c r="J503" s="175">
        <v>0</v>
      </c>
      <c r="K503" s="175">
        <f>(J503/H503)*100</f>
        <v>0</v>
      </c>
    </row>
    <row r="504" spans="1:11" ht="12">
      <c r="A504" s="2"/>
      <c r="B504" s="3"/>
      <c r="C504" s="4"/>
      <c r="D504" s="5"/>
      <c r="E504" s="4"/>
      <c r="F504" s="4"/>
      <c r="G504" s="4"/>
      <c r="H504" s="4"/>
      <c r="I504" s="4"/>
      <c r="J504" s="4"/>
      <c r="K504" s="4"/>
    </row>
    <row r="505" spans="1:11" ht="12">
      <c r="A505" s="6" t="s">
        <v>43</v>
      </c>
      <c r="B505" s="7" t="s">
        <v>0</v>
      </c>
      <c r="C505" s="8" t="s">
        <v>249</v>
      </c>
      <c r="D505" s="8" t="s">
        <v>42</v>
      </c>
      <c r="E505" s="8" t="s">
        <v>39</v>
      </c>
      <c r="F505" s="8" t="s">
        <v>12</v>
      </c>
      <c r="G505" s="8" t="s">
        <v>42</v>
      </c>
      <c r="H505" s="8" t="s">
        <v>285</v>
      </c>
      <c r="I505" s="8" t="s">
        <v>288</v>
      </c>
      <c r="J505" s="8" t="s">
        <v>289</v>
      </c>
      <c r="K505" s="8" t="s">
        <v>42</v>
      </c>
    </row>
    <row r="506" spans="1:11" ht="12">
      <c r="A506" s="6" t="s">
        <v>45</v>
      </c>
      <c r="B506" s="9"/>
      <c r="C506" s="8" t="s">
        <v>248</v>
      </c>
      <c r="D506" s="10" t="s">
        <v>13</v>
      </c>
      <c r="E506" s="8" t="s">
        <v>284</v>
      </c>
      <c r="F506" s="8" t="s">
        <v>284</v>
      </c>
      <c r="G506" s="8" t="s">
        <v>13</v>
      </c>
      <c r="H506" s="8" t="s">
        <v>286</v>
      </c>
      <c r="I506" s="8" t="s">
        <v>469</v>
      </c>
      <c r="J506" s="8" t="s">
        <v>287</v>
      </c>
      <c r="K506" s="8" t="s">
        <v>13</v>
      </c>
    </row>
    <row r="507" spans="1:11" ht="12.75" thickBot="1">
      <c r="A507" s="11"/>
      <c r="B507" s="12"/>
      <c r="C507" s="13"/>
      <c r="D507" s="13"/>
      <c r="E507" s="13" t="s">
        <v>467</v>
      </c>
      <c r="F507" s="13" t="s">
        <v>467</v>
      </c>
      <c r="G507" s="13"/>
      <c r="H507" s="13" t="s">
        <v>468</v>
      </c>
      <c r="I507" s="13" t="s">
        <v>467</v>
      </c>
      <c r="J507" s="13" t="s">
        <v>467</v>
      </c>
      <c r="K507" s="13"/>
    </row>
    <row r="508" spans="1:11" ht="12.75" customHeight="1">
      <c r="A508" s="43"/>
      <c r="B508" s="43"/>
      <c r="C508" s="44"/>
      <c r="D508" s="50"/>
      <c r="E508" s="156"/>
      <c r="F508" s="156"/>
      <c r="G508" s="156"/>
      <c r="H508" s="156"/>
      <c r="I508" s="156"/>
      <c r="J508" s="156"/>
      <c r="K508" s="156"/>
    </row>
    <row r="509" spans="1:11" ht="12.75" thickBot="1">
      <c r="A509" s="46">
        <v>851</v>
      </c>
      <c r="B509" s="98" t="s">
        <v>80</v>
      </c>
      <c r="C509" s="48">
        <f>SUM(C511,C517,C526)</f>
        <v>943000</v>
      </c>
      <c r="D509" s="24" t="e">
        <f>(C509/#REF!)*100</f>
        <v>#REF!</v>
      </c>
      <c r="E509" s="157">
        <f>SUM(E511,E517,E526)</f>
        <v>943050</v>
      </c>
      <c r="F509" s="157">
        <f>SUM(F511,F517,F526)</f>
        <v>585289.6</v>
      </c>
      <c r="G509" s="103">
        <f>(F509/E509)*100</f>
        <v>62.06347489528656</v>
      </c>
      <c r="H509" s="157">
        <f>SUM(H511,H517,H526)</f>
        <v>726687</v>
      </c>
      <c r="I509" s="157">
        <f>SUM(I511,I517,I526)</f>
        <v>803300</v>
      </c>
      <c r="J509" s="157">
        <f>SUM(J511,J517,J526)</f>
        <v>803300</v>
      </c>
      <c r="K509" s="24">
        <f>(J509/H509)*100</f>
        <v>110.54277839014597</v>
      </c>
    </row>
    <row r="510" spans="1:11" ht="12.75" thickTop="1">
      <c r="A510" s="17"/>
      <c r="B510" s="59"/>
      <c r="C510" s="33"/>
      <c r="D510" s="100"/>
      <c r="E510" s="153"/>
      <c r="F510" s="153"/>
      <c r="G510" s="153"/>
      <c r="H510" s="153"/>
      <c r="I510" s="153"/>
      <c r="J510" s="153"/>
      <c r="K510" s="153"/>
    </row>
    <row r="511" spans="1:11" ht="12">
      <c r="A511" s="51">
        <v>85153</v>
      </c>
      <c r="B511" s="113" t="s">
        <v>150</v>
      </c>
      <c r="C511" s="31">
        <f>SUM(C513)</f>
        <v>16000</v>
      </c>
      <c r="D511" s="52" t="e">
        <f>(C511/#REF!)*100</f>
        <v>#REF!</v>
      </c>
      <c r="E511" s="152">
        <f>SUM(E513)</f>
        <v>16000</v>
      </c>
      <c r="F511" s="152">
        <f>SUM(F513)</f>
        <v>12214.62</v>
      </c>
      <c r="G511" s="152">
        <f>(F511/E511)*100</f>
        <v>76.341375</v>
      </c>
      <c r="H511" s="152">
        <f>SUM(H513)</f>
        <v>16000</v>
      </c>
      <c r="I511" s="152">
        <f>SUM(I513)</f>
        <v>20000</v>
      </c>
      <c r="J511" s="152">
        <f>SUM(J513)</f>
        <v>20000</v>
      </c>
      <c r="K511" s="152">
        <f>(J511/H511)*100</f>
        <v>125</v>
      </c>
    </row>
    <row r="512" spans="1:11" ht="12">
      <c r="A512" s="17"/>
      <c r="B512" s="59"/>
      <c r="C512" s="33"/>
      <c r="D512" s="50"/>
      <c r="E512" s="153"/>
      <c r="F512" s="153"/>
      <c r="G512" s="153"/>
      <c r="H512" s="153"/>
      <c r="I512" s="153"/>
      <c r="J512" s="153"/>
      <c r="K512" s="153"/>
    </row>
    <row r="513" spans="1:11" ht="12">
      <c r="A513" s="17"/>
      <c r="B513" s="220" t="s">
        <v>151</v>
      </c>
      <c r="C513" s="174">
        <v>16000</v>
      </c>
      <c r="D513" s="35" t="e">
        <f>(C513/#REF!)*100</f>
        <v>#REF!</v>
      </c>
      <c r="E513" s="175">
        <v>16000</v>
      </c>
      <c r="F513" s="175">
        <v>12214.62</v>
      </c>
      <c r="G513" s="175">
        <f>(F513/E513)*100</f>
        <v>76.341375</v>
      </c>
      <c r="H513" s="175">
        <v>16000</v>
      </c>
      <c r="I513" s="175">
        <v>20000</v>
      </c>
      <c r="J513" s="175">
        <v>20000</v>
      </c>
      <c r="K513" s="175">
        <f>(J513/H513)*100</f>
        <v>125</v>
      </c>
    </row>
    <row r="514" spans="1:11" ht="12">
      <c r="A514" s="17"/>
      <c r="B514" s="181" t="s">
        <v>160</v>
      </c>
      <c r="C514" s="182"/>
      <c r="D514" s="50"/>
      <c r="E514" s="183"/>
      <c r="F514" s="183"/>
      <c r="G514" s="183"/>
      <c r="H514" s="183"/>
      <c r="I514" s="183"/>
      <c r="J514" s="183"/>
      <c r="K514" s="183"/>
    </row>
    <row r="515" spans="1:11" ht="12">
      <c r="A515" s="17"/>
      <c r="B515" s="181" t="s">
        <v>126</v>
      </c>
      <c r="C515" s="182">
        <v>14360</v>
      </c>
      <c r="D515" s="50" t="e">
        <f>(C515/#REF!)*100</f>
        <v>#REF!</v>
      </c>
      <c r="E515" s="183">
        <v>14520</v>
      </c>
      <c r="F515" s="183">
        <v>10960</v>
      </c>
      <c r="G515" s="183">
        <f>(F515/E515)*100</f>
        <v>75.48209366391184</v>
      </c>
      <c r="H515" s="183">
        <v>14520</v>
      </c>
      <c r="I515" s="183">
        <v>19560</v>
      </c>
      <c r="J515" s="183">
        <v>19560</v>
      </c>
      <c r="K515" s="183">
        <f>(J515/H515)*100</f>
        <v>134.71074380165288</v>
      </c>
    </row>
    <row r="516" spans="1:11" ht="12">
      <c r="A516" s="17"/>
      <c r="B516" s="99"/>
      <c r="C516" s="33"/>
      <c r="D516" s="50"/>
      <c r="E516" s="153"/>
      <c r="F516" s="153"/>
      <c r="G516" s="153"/>
      <c r="H516" s="153"/>
      <c r="I516" s="153"/>
      <c r="J516" s="153"/>
      <c r="K516" s="153"/>
    </row>
    <row r="517" spans="1:11" ht="12">
      <c r="A517" s="51">
        <v>85154</v>
      </c>
      <c r="B517" s="65" t="s">
        <v>81</v>
      </c>
      <c r="C517" s="33">
        <f>SUM(C519)</f>
        <v>650000</v>
      </c>
      <c r="D517" s="52" t="e">
        <f>(C517/#REF!)*100</f>
        <v>#REF!</v>
      </c>
      <c r="E517" s="153">
        <f>SUM(E519)</f>
        <v>659407</v>
      </c>
      <c r="F517" s="153">
        <f>SUM(F519)</f>
        <v>534714.98</v>
      </c>
      <c r="G517" s="152">
        <f>(F517/E517)*100</f>
        <v>81.09027959970095</v>
      </c>
      <c r="H517" s="153">
        <f>SUM(H519)</f>
        <v>659407</v>
      </c>
      <c r="I517" s="153">
        <f>SUM(I519)</f>
        <v>700000</v>
      </c>
      <c r="J517" s="153">
        <f>SUM(J519)</f>
        <v>700000</v>
      </c>
      <c r="K517" s="152">
        <f>(J517/H517)*100</f>
        <v>106.15598560524835</v>
      </c>
    </row>
    <row r="518" spans="1:11" ht="12.75" customHeight="1">
      <c r="A518" s="17"/>
      <c r="B518" s="43"/>
      <c r="C518" s="53"/>
      <c r="D518" s="87"/>
      <c r="E518" s="159"/>
      <c r="F518" s="159"/>
      <c r="G518" s="159"/>
      <c r="H518" s="159"/>
      <c r="I518" s="159"/>
      <c r="J518" s="159"/>
      <c r="K518" s="159"/>
    </row>
    <row r="519" spans="1:11" ht="24">
      <c r="A519" s="17"/>
      <c r="B519" s="181" t="s">
        <v>6</v>
      </c>
      <c r="C519" s="182">
        <v>650000</v>
      </c>
      <c r="D519" s="50" t="e">
        <f>(C519/#REF!)*100</f>
        <v>#REF!</v>
      </c>
      <c r="E519" s="183">
        <v>659407</v>
      </c>
      <c r="F519" s="183">
        <v>534714.98</v>
      </c>
      <c r="G519" s="183">
        <f>(F519/E519)*100</f>
        <v>81.09027959970095</v>
      </c>
      <c r="H519" s="183">
        <v>659407</v>
      </c>
      <c r="I519" s="183">
        <v>700000</v>
      </c>
      <c r="J519" s="183">
        <v>700000</v>
      </c>
      <c r="K519" s="183">
        <f>(J519/H519)*100</f>
        <v>106.15598560524835</v>
      </c>
    </row>
    <row r="520" spans="1:11" ht="12">
      <c r="A520" s="17"/>
      <c r="B520" s="181" t="s">
        <v>160</v>
      </c>
      <c r="C520" s="182"/>
      <c r="D520" s="50"/>
      <c r="E520" s="183"/>
      <c r="F520" s="183"/>
      <c r="G520" s="183"/>
      <c r="H520" s="183"/>
      <c r="I520" s="183"/>
      <c r="J520" s="183"/>
      <c r="K520" s="183"/>
    </row>
    <row r="521" spans="1:11" ht="12">
      <c r="A521" s="17"/>
      <c r="B521" s="181" t="s">
        <v>126</v>
      </c>
      <c r="C521" s="182">
        <v>50000</v>
      </c>
      <c r="D521" s="50" t="e">
        <f>(C521/#REF!)*100</f>
        <v>#REF!</v>
      </c>
      <c r="E521" s="183">
        <v>126756</v>
      </c>
      <c r="F521" s="183">
        <v>85464.61</v>
      </c>
      <c r="G521" s="183">
        <f>(F521/E521)*100</f>
        <v>67.42450850452839</v>
      </c>
      <c r="H521" s="183">
        <v>126756</v>
      </c>
      <c r="I521" s="183">
        <v>50000</v>
      </c>
      <c r="J521" s="183">
        <v>50000</v>
      </c>
      <c r="K521" s="183">
        <f>(J521/H521)*100</f>
        <v>39.44586449556628</v>
      </c>
    </row>
    <row r="522" spans="1:11" ht="24">
      <c r="A522" s="17"/>
      <c r="B522" s="181" t="s">
        <v>181</v>
      </c>
      <c r="C522" s="182">
        <v>3000</v>
      </c>
      <c r="D522" s="50" t="e">
        <f>(C522/#REF!)*100</f>
        <v>#REF!</v>
      </c>
      <c r="E522" s="183">
        <v>3000</v>
      </c>
      <c r="F522" s="183">
        <v>3000</v>
      </c>
      <c r="G522" s="183">
        <f>(F522/E522)*100</f>
        <v>100</v>
      </c>
      <c r="H522" s="183">
        <v>3000</v>
      </c>
      <c r="I522" s="183">
        <v>0</v>
      </c>
      <c r="J522" s="183">
        <v>0</v>
      </c>
      <c r="K522" s="183">
        <f>(J522/H522)*100</f>
        <v>0</v>
      </c>
    </row>
    <row r="523" spans="1:11" ht="12">
      <c r="A523" s="17"/>
      <c r="B523" s="181" t="s">
        <v>159</v>
      </c>
      <c r="C523" s="182">
        <v>80000</v>
      </c>
      <c r="D523" s="50" t="e">
        <f>(C523/#REF!)*100</f>
        <v>#REF!</v>
      </c>
      <c r="E523" s="183">
        <v>77321</v>
      </c>
      <c r="F523" s="183">
        <v>77321</v>
      </c>
      <c r="G523" s="183">
        <f>(F523/E523)*100</f>
        <v>100</v>
      </c>
      <c r="H523" s="183">
        <v>77321</v>
      </c>
      <c r="I523" s="183">
        <v>70000</v>
      </c>
      <c r="J523" s="183">
        <v>70000</v>
      </c>
      <c r="K523" s="183">
        <f>(J523/H523)*100</f>
        <v>90.53167962131891</v>
      </c>
    </row>
    <row r="524" spans="1:11" ht="24">
      <c r="A524" s="36"/>
      <c r="B524" s="194" t="s">
        <v>38</v>
      </c>
      <c r="C524" s="174">
        <v>150000</v>
      </c>
      <c r="D524" s="35" t="e">
        <f>(C524/#REF!)*100</f>
        <v>#REF!</v>
      </c>
      <c r="E524" s="175">
        <v>146000</v>
      </c>
      <c r="F524" s="175">
        <v>146000</v>
      </c>
      <c r="G524" s="175">
        <f>(F524/E524)*100</f>
        <v>100</v>
      </c>
      <c r="H524" s="175">
        <v>146000</v>
      </c>
      <c r="I524" s="175">
        <v>150000</v>
      </c>
      <c r="J524" s="175">
        <v>150000</v>
      </c>
      <c r="K524" s="175">
        <f>(J524/H524)*100</f>
        <v>102.73972602739727</v>
      </c>
    </row>
    <row r="525" spans="1:11" ht="12.75" customHeight="1">
      <c r="A525" s="43"/>
      <c r="B525" s="114"/>
      <c r="C525" s="53"/>
      <c r="D525" s="50"/>
      <c r="E525" s="159"/>
      <c r="F525" s="159"/>
      <c r="G525" s="159"/>
      <c r="H525" s="159"/>
      <c r="I525" s="159"/>
      <c r="J525" s="159"/>
      <c r="K525" s="159"/>
    </row>
    <row r="526" spans="1:11" ht="12">
      <c r="A526" s="51">
        <v>85195</v>
      </c>
      <c r="B526" s="65" t="s">
        <v>82</v>
      </c>
      <c r="C526" s="31">
        <f>SUM(C528)</f>
        <v>277000</v>
      </c>
      <c r="D526" s="32" t="e">
        <f>(C526/#REF!)*100</f>
        <v>#REF!</v>
      </c>
      <c r="E526" s="152">
        <f>SUM(E528)</f>
        <v>267643</v>
      </c>
      <c r="F526" s="152">
        <f>SUM(F528)</f>
        <v>38360</v>
      </c>
      <c r="G526" s="152">
        <f>(F526/E526)*100</f>
        <v>14.332525042687461</v>
      </c>
      <c r="H526" s="152">
        <f>SUM(H528)</f>
        <v>51280</v>
      </c>
      <c r="I526" s="152">
        <f>SUM(I528)</f>
        <v>83300</v>
      </c>
      <c r="J526" s="152">
        <f>SUM(J528)</f>
        <v>83300</v>
      </c>
      <c r="K526" s="152">
        <f>(J526/H526)*100</f>
        <v>162.4414976599064</v>
      </c>
    </row>
    <row r="527" spans="1:11" ht="12.75" customHeight="1">
      <c r="A527" s="17"/>
      <c r="B527" s="99"/>
      <c r="C527" s="33"/>
      <c r="D527" s="69"/>
      <c r="E527" s="153"/>
      <c r="F527" s="153"/>
      <c r="G527" s="153"/>
      <c r="H527" s="153"/>
      <c r="I527" s="153"/>
      <c r="J527" s="153"/>
      <c r="K527" s="153"/>
    </row>
    <row r="528" spans="1:11" ht="12">
      <c r="A528" s="17"/>
      <c r="B528" s="223" t="s">
        <v>33</v>
      </c>
      <c r="C528" s="182">
        <v>277000</v>
      </c>
      <c r="D528" s="50" t="e">
        <f>(C528/#REF!)*100</f>
        <v>#REF!</v>
      </c>
      <c r="E528" s="183">
        <v>267643</v>
      </c>
      <c r="F528" s="183">
        <v>38360</v>
      </c>
      <c r="G528" s="183">
        <f>(F528/E528)*100</f>
        <v>14.332525042687461</v>
      </c>
      <c r="H528" s="183">
        <v>51280</v>
      </c>
      <c r="I528" s="183">
        <v>83300</v>
      </c>
      <c r="J528" s="183">
        <v>83300</v>
      </c>
      <c r="K528" s="183">
        <f>(J528/H528)*100</f>
        <v>162.4414976599064</v>
      </c>
    </row>
    <row r="529" spans="1:11" ht="12">
      <c r="A529" s="17"/>
      <c r="B529" s="181" t="s">
        <v>160</v>
      </c>
      <c r="C529" s="182"/>
      <c r="D529" s="50"/>
      <c r="E529" s="183"/>
      <c r="F529" s="183"/>
      <c r="G529" s="183"/>
      <c r="H529" s="183"/>
      <c r="I529" s="183"/>
      <c r="J529" s="183"/>
      <c r="K529" s="183"/>
    </row>
    <row r="530" spans="1:11" ht="12">
      <c r="A530" s="17"/>
      <c r="B530" s="181" t="s">
        <v>245</v>
      </c>
      <c r="C530" s="182">
        <v>220</v>
      </c>
      <c r="D530" s="50" t="e">
        <f>(C530/#REF!)*100</f>
        <v>#REF!</v>
      </c>
      <c r="E530" s="183">
        <v>270</v>
      </c>
      <c r="F530" s="183">
        <v>0</v>
      </c>
      <c r="G530" s="183">
        <f>(F530/E530)*100</f>
        <v>0</v>
      </c>
      <c r="H530" s="183">
        <v>270</v>
      </c>
      <c r="I530" s="183">
        <v>220</v>
      </c>
      <c r="J530" s="183">
        <v>220</v>
      </c>
      <c r="K530" s="183">
        <f>(J530/H530)*100</f>
        <v>81.48148148148148</v>
      </c>
    </row>
    <row r="531" spans="1:11" ht="12">
      <c r="A531" s="17"/>
      <c r="B531" s="181" t="s">
        <v>126</v>
      </c>
      <c r="C531" s="182">
        <v>1500</v>
      </c>
      <c r="D531" s="50" t="e">
        <f>(C531/#REF!)*100</f>
        <v>#REF!</v>
      </c>
      <c r="E531" s="183">
        <v>0</v>
      </c>
      <c r="F531" s="183">
        <v>0</v>
      </c>
      <c r="G531" s="183">
        <v>0</v>
      </c>
      <c r="H531" s="183">
        <v>0</v>
      </c>
      <c r="I531" s="183">
        <v>0</v>
      </c>
      <c r="J531" s="183">
        <v>0</v>
      </c>
      <c r="K531" s="183">
        <v>0</v>
      </c>
    </row>
    <row r="532" spans="1:11" ht="24">
      <c r="A532" s="17"/>
      <c r="B532" s="223" t="s">
        <v>38</v>
      </c>
      <c r="C532" s="182">
        <v>224000</v>
      </c>
      <c r="D532" s="50">
        <v>0</v>
      </c>
      <c r="E532" s="183">
        <v>224000</v>
      </c>
      <c r="F532" s="183">
        <v>0</v>
      </c>
      <c r="G532" s="183">
        <f>(F532/E532)*100</f>
        <v>0</v>
      </c>
      <c r="H532" s="183">
        <v>0</v>
      </c>
      <c r="I532" s="183">
        <v>0</v>
      </c>
      <c r="J532" s="183">
        <v>0</v>
      </c>
      <c r="K532" s="183">
        <v>0</v>
      </c>
    </row>
    <row r="533" spans="1:11" ht="12">
      <c r="A533" s="36"/>
      <c r="B533" s="180" t="s">
        <v>159</v>
      </c>
      <c r="C533" s="174">
        <v>25000</v>
      </c>
      <c r="D533" s="35" t="e">
        <f>(C533/#REF!)*100</f>
        <v>#REF!</v>
      </c>
      <c r="E533" s="175">
        <v>25000</v>
      </c>
      <c r="F533" s="175">
        <v>25000</v>
      </c>
      <c r="G533" s="175">
        <f>(F533/E533)*100</f>
        <v>100</v>
      </c>
      <c r="H533" s="175">
        <v>25000</v>
      </c>
      <c r="I533" s="175">
        <v>15000</v>
      </c>
      <c r="J533" s="175">
        <v>15000</v>
      </c>
      <c r="K533" s="175">
        <f>(J533/H533)*100</f>
        <v>60</v>
      </c>
    </row>
    <row r="534" spans="1:11" ht="12.75" customHeight="1">
      <c r="A534" s="89"/>
      <c r="B534" s="82"/>
      <c r="C534" s="41"/>
      <c r="D534" s="68"/>
      <c r="E534" s="155"/>
      <c r="F534" s="155"/>
      <c r="G534" s="155"/>
      <c r="H534" s="155"/>
      <c r="I534" s="155"/>
      <c r="J534" s="155"/>
      <c r="K534" s="155"/>
    </row>
    <row r="535" spans="1:11" ht="12">
      <c r="A535" s="43"/>
      <c r="B535" s="43"/>
      <c r="C535" s="44"/>
      <c r="D535" s="50"/>
      <c r="E535" s="156"/>
      <c r="F535" s="156"/>
      <c r="G535" s="156"/>
      <c r="H535" s="156"/>
      <c r="I535" s="156"/>
      <c r="J535" s="156"/>
      <c r="K535" s="156"/>
    </row>
    <row r="536" spans="1:11" ht="12.75" thickBot="1">
      <c r="A536" s="46">
        <v>852</v>
      </c>
      <c r="B536" s="115" t="s">
        <v>83</v>
      </c>
      <c r="C536" s="48">
        <f>SUM(C538,C553,C563,C577,C587,C597,C605,C618,C624,C630)</f>
        <v>15740275</v>
      </c>
      <c r="D536" s="103" t="e">
        <f>(C536/#REF!)*100</f>
        <v>#REF!</v>
      </c>
      <c r="E536" s="157">
        <f>SUM(E538,E553,E558,E563,E577,E587,E597,E601,E605,E618,E624,E630)</f>
        <v>15330374</v>
      </c>
      <c r="F536" s="157">
        <f>SUM(F538,F553,F558,F563,F577,F587,F597,F601,F605,F618,F624,F630)</f>
        <v>10691718.14</v>
      </c>
      <c r="G536" s="103">
        <f>(F536/E536)*100</f>
        <v>69.74205678217635</v>
      </c>
      <c r="H536" s="157">
        <f>SUM(H538,H553,H558,H563,H577,H587,H597,H601,H605,H618,H624,H630)</f>
        <v>14609331.81</v>
      </c>
      <c r="I536" s="157">
        <f>SUM(I538,I553,I558,I563,I577,I587,I597,I601,I605,I618,I624,I630)</f>
        <v>16175458</v>
      </c>
      <c r="J536" s="157">
        <f>SUM(J538,J553,J558,J563,J577,J587,J597,J601,J605,J618,J624,J630)</f>
        <v>16175458</v>
      </c>
      <c r="K536" s="24">
        <f>(J536/H536)*100</f>
        <v>110.7200398373319</v>
      </c>
    </row>
    <row r="537" spans="1:11" ht="12.75" thickTop="1">
      <c r="A537" s="17"/>
      <c r="B537" s="59"/>
      <c r="C537" s="49"/>
      <c r="D537" s="50"/>
      <c r="E537" s="158"/>
      <c r="F537" s="158"/>
      <c r="G537" s="158"/>
      <c r="H537" s="158"/>
      <c r="I537" s="158"/>
      <c r="J537" s="158"/>
      <c r="K537" s="158"/>
    </row>
    <row r="538" spans="1:11" ht="12">
      <c r="A538" s="51">
        <v>85202</v>
      </c>
      <c r="B538" s="97" t="s">
        <v>84</v>
      </c>
      <c r="C538" s="58">
        <f>SUM(C540,C550)</f>
        <v>437156</v>
      </c>
      <c r="D538" s="32" t="e">
        <f>(C538/#REF!)*100</f>
        <v>#REF!</v>
      </c>
      <c r="E538" s="160">
        <f>SUM(E540,E550)</f>
        <v>437156</v>
      </c>
      <c r="F538" s="160">
        <f>SUM(F540,F550)</f>
        <v>319127.48</v>
      </c>
      <c r="G538" s="152">
        <f>(F538/E538)*100</f>
        <v>73.0008235046528</v>
      </c>
      <c r="H538" s="160">
        <f>SUM(H540,H550)</f>
        <v>437156</v>
      </c>
      <c r="I538" s="160">
        <f>SUM(I540,I550)</f>
        <v>456236</v>
      </c>
      <c r="J538" s="160">
        <f>SUM(J540,J550)</f>
        <v>456236</v>
      </c>
      <c r="K538" s="152">
        <f>(J538/H538)*100</f>
        <v>104.36457465984684</v>
      </c>
    </row>
    <row r="539" spans="1:11" ht="12.75" customHeight="1">
      <c r="A539" s="17"/>
      <c r="B539" s="59"/>
      <c r="C539" s="33"/>
      <c r="D539" s="69"/>
      <c r="E539" s="153"/>
      <c r="F539" s="153"/>
      <c r="G539" s="153"/>
      <c r="H539" s="153"/>
      <c r="I539" s="153"/>
      <c r="J539" s="153"/>
      <c r="K539" s="153"/>
    </row>
    <row r="540" spans="1:11" ht="12">
      <c r="A540" s="17"/>
      <c r="B540" s="225" t="s">
        <v>5</v>
      </c>
      <c r="C540" s="182">
        <f>SUM(C542,C544)</f>
        <v>436470</v>
      </c>
      <c r="D540" s="50" t="e">
        <f>(C540/#REF!)*100</f>
        <v>#REF!</v>
      </c>
      <c r="E540" s="183">
        <f>SUM(E542,E544,E546)</f>
        <v>436470</v>
      </c>
      <c r="F540" s="183">
        <f>SUM(F542,F544,F546)</f>
        <v>318441.48</v>
      </c>
      <c r="G540" s="183">
        <f>(F540/E540)*100</f>
        <v>72.95838889270739</v>
      </c>
      <c r="H540" s="183">
        <f>SUM(H542,H544,H546)</f>
        <v>436470</v>
      </c>
      <c r="I540" s="183">
        <f>SUM(I542,I544,I546)</f>
        <v>456236</v>
      </c>
      <c r="J540" s="183">
        <f>SUM(J542,J544,J546)</f>
        <v>456236</v>
      </c>
      <c r="K540" s="183">
        <f>(J540/H540)*100</f>
        <v>104.52860448598986</v>
      </c>
    </row>
    <row r="541" spans="1:11" ht="12">
      <c r="A541" s="17"/>
      <c r="B541" s="225" t="s">
        <v>4</v>
      </c>
      <c r="C541" s="182"/>
      <c r="D541" s="50"/>
      <c r="E541" s="183"/>
      <c r="F541" s="183"/>
      <c r="G541" s="183"/>
      <c r="H541" s="183"/>
      <c r="I541" s="183"/>
      <c r="J541" s="183"/>
      <c r="K541" s="183"/>
    </row>
    <row r="542" spans="1:11" ht="12">
      <c r="A542" s="17"/>
      <c r="B542" s="225" t="s">
        <v>112</v>
      </c>
      <c r="C542" s="182">
        <v>353110</v>
      </c>
      <c r="D542" s="50" t="e">
        <f>(C542/#REF!)*100</f>
        <v>#REF!</v>
      </c>
      <c r="E542" s="183">
        <v>353110</v>
      </c>
      <c r="F542" s="183">
        <v>270219.22</v>
      </c>
      <c r="G542" s="183">
        <f>(F542/E542)*100</f>
        <v>76.5255076321826</v>
      </c>
      <c r="H542" s="183">
        <v>353110</v>
      </c>
      <c r="I542" s="183">
        <v>354646</v>
      </c>
      <c r="J542" s="183">
        <v>354646</v>
      </c>
      <c r="K542" s="183">
        <f>(J542/H542)*100</f>
        <v>100.4349919288607</v>
      </c>
    </row>
    <row r="543" spans="1:11" ht="12">
      <c r="A543" s="17"/>
      <c r="B543" s="225"/>
      <c r="C543" s="182"/>
      <c r="D543" s="50"/>
      <c r="E543" s="183"/>
      <c r="F543" s="183"/>
      <c r="G543" s="183"/>
      <c r="H543" s="183"/>
      <c r="I543" s="183"/>
      <c r="J543" s="183"/>
      <c r="K543" s="183"/>
    </row>
    <row r="544" spans="1:11" ht="12">
      <c r="A544" s="17"/>
      <c r="B544" s="220" t="s">
        <v>36</v>
      </c>
      <c r="C544" s="174">
        <v>83360</v>
      </c>
      <c r="D544" s="35" t="e">
        <f>(C544/#REF!)*100</f>
        <v>#REF!</v>
      </c>
      <c r="E544" s="175">
        <v>83360</v>
      </c>
      <c r="F544" s="175">
        <v>48222.26</v>
      </c>
      <c r="G544" s="175">
        <f>(F544/E544)*100</f>
        <v>57.848200575815746</v>
      </c>
      <c r="H544" s="175">
        <v>83360</v>
      </c>
      <c r="I544" s="175">
        <v>94390</v>
      </c>
      <c r="J544" s="175">
        <v>94390</v>
      </c>
      <c r="K544" s="175">
        <f>(J544/H544)*100</f>
        <v>113.23176583493282</v>
      </c>
    </row>
    <row r="545" spans="1:11" ht="12">
      <c r="A545" s="17"/>
      <c r="B545" s="225"/>
      <c r="C545" s="182"/>
      <c r="D545" s="50"/>
      <c r="E545" s="183"/>
      <c r="F545" s="183"/>
      <c r="G545" s="183"/>
      <c r="H545" s="183"/>
      <c r="I545" s="183"/>
      <c r="J545" s="183"/>
      <c r="K545" s="183"/>
    </row>
    <row r="546" spans="1:11" ht="12">
      <c r="A546" s="17"/>
      <c r="B546" s="104" t="s">
        <v>300</v>
      </c>
      <c r="C546" s="182"/>
      <c r="D546" s="50"/>
      <c r="E546" s="224">
        <v>0</v>
      </c>
      <c r="F546" s="224">
        <v>0</v>
      </c>
      <c r="G546" s="224">
        <v>0</v>
      </c>
      <c r="H546" s="224">
        <v>0</v>
      </c>
      <c r="I546" s="224">
        <v>7200</v>
      </c>
      <c r="J546" s="224">
        <v>7200</v>
      </c>
      <c r="K546" s="224">
        <v>0</v>
      </c>
    </row>
    <row r="547" spans="1:11" ht="12">
      <c r="A547" s="17"/>
      <c r="B547" s="104" t="s">
        <v>4</v>
      </c>
      <c r="C547" s="182"/>
      <c r="D547" s="50"/>
      <c r="E547" s="183"/>
      <c r="F547" s="183"/>
      <c r="G547" s="183"/>
      <c r="H547" s="183"/>
      <c r="I547" s="183"/>
      <c r="J547" s="183"/>
      <c r="K547" s="183"/>
    </row>
    <row r="548" spans="1:11" ht="12" customHeight="1">
      <c r="A548" s="17"/>
      <c r="B548" s="194" t="s">
        <v>461</v>
      </c>
      <c r="C548" s="174"/>
      <c r="D548" s="35"/>
      <c r="E548" s="175">
        <v>0</v>
      </c>
      <c r="F548" s="175">
        <v>0</v>
      </c>
      <c r="G548" s="175">
        <v>0</v>
      </c>
      <c r="H548" s="175">
        <v>0</v>
      </c>
      <c r="I548" s="175">
        <v>7200</v>
      </c>
      <c r="J548" s="175">
        <v>7200</v>
      </c>
      <c r="K548" s="175">
        <v>0</v>
      </c>
    </row>
    <row r="549" spans="1:11" ht="12">
      <c r="A549" s="17"/>
      <c r="B549" s="225"/>
      <c r="C549" s="182"/>
      <c r="D549" s="50"/>
      <c r="E549" s="183"/>
      <c r="F549" s="183"/>
      <c r="G549" s="183"/>
      <c r="H549" s="183"/>
      <c r="I549" s="183"/>
      <c r="J549" s="183"/>
      <c r="K549" s="183"/>
    </row>
    <row r="550" spans="1:11" ht="12">
      <c r="A550" s="17"/>
      <c r="B550" s="220" t="s">
        <v>227</v>
      </c>
      <c r="C550" s="174">
        <v>686</v>
      </c>
      <c r="D550" s="35"/>
      <c r="E550" s="175">
        <v>686</v>
      </c>
      <c r="F550" s="175">
        <v>686</v>
      </c>
      <c r="G550" s="175">
        <f>(F550/E550)*100</f>
        <v>100</v>
      </c>
      <c r="H550" s="175">
        <v>686</v>
      </c>
      <c r="I550" s="175">
        <v>0</v>
      </c>
      <c r="J550" s="175">
        <v>0</v>
      </c>
      <c r="K550" s="175">
        <f>(J550/H550)*100</f>
        <v>0</v>
      </c>
    </row>
    <row r="551" spans="1:11" ht="12">
      <c r="A551" s="17"/>
      <c r="B551" s="59"/>
      <c r="C551" s="33"/>
      <c r="D551" s="69"/>
      <c r="E551" s="153"/>
      <c r="F551" s="153"/>
      <c r="G551" s="153"/>
      <c r="H551" s="153"/>
      <c r="I551" s="153"/>
      <c r="J551" s="153"/>
      <c r="K551" s="153"/>
    </row>
    <row r="552" spans="1:11" ht="12">
      <c r="A552" s="17"/>
      <c r="B552" s="99"/>
      <c r="C552" s="49"/>
      <c r="D552" s="50"/>
      <c r="E552" s="158"/>
      <c r="F552" s="158"/>
      <c r="G552" s="158"/>
      <c r="H552" s="158"/>
      <c r="I552" s="158"/>
      <c r="J552" s="158"/>
      <c r="K552" s="158"/>
    </row>
    <row r="553" spans="1:11" ht="12">
      <c r="A553" s="51">
        <v>85203</v>
      </c>
      <c r="B553" s="111" t="s">
        <v>152</v>
      </c>
      <c r="C553" s="31">
        <f>SUM(C555:C555)</f>
        <v>10000</v>
      </c>
      <c r="D553" s="52" t="e">
        <f>(C553/#REF!)*100</f>
        <v>#REF!</v>
      </c>
      <c r="E553" s="152">
        <f>SUM(E555:E555)</f>
        <v>10000</v>
      </c>
      <c r="F553" s="152">
        <f>SUM(F555:F555)</f>
        <v>1787</v>
      </c>
      <c r="G553" s="152">
        <f>(F553/E553)*100</f>
        <v>17.87</v>
      </c>
      <c r="H553" s="152">
        <f>SUM(H555:H555)</f>
        <v>10000</v>
      </c>
      <c r="I553" s="152">
        <f>SUM(I555:I555)</f>
        <v>0</v>
      </c>
      <c r="J553" s="152">
        <f>SUM(J555:J555)</f>
        <v>0</v>
      </c>
      <c r="K553" s="152">
        <f>(J553/H553)*100</f>
        <v>0</v>
      </c>
    </row>
    <row r="554" spans="1:11" ht="12">
      <c r="A554" s="17"/>
      <c r="B554" s="99"/>
      <c r="C554" s="33"/>
      <c r="D554" s="50"/>
      <c r="E554" s="153"/>
      <c r="F554" s="153"/>
      <c r="G554" s="153"/>
      <c r="H554" s="153"/>
      <c r="I554" s="153"/>
      <c r="J554" s="153"/>
      <c r="K554" s="153"/>
    </row>
    <row r="555" spans="1:11" ht="27" customHeight="1">
      <c r="A555" s="17"/>
      <c r="B555" s="181" t="s">
        <v>226</v>
      </c>
      <c r="C555" s="182">
        <v>10000</v>
      </c>
      <c r="D555" s="50" t="e">
        <f>(C555/#REF!)*100</f>
        <v>#REF!</v>
      </c>
      <c r="E555" s="183">
        <v>10000</v>
      </c>
      <c r="F555" s="183">
        <v>1787</v>
      </c>
      <c r="G555" s="183">
        <f>(F555/E555)*100</f>
        <v>17.87</v>
      </c>
      <c r="H555" s="183">
        <v>10000</v>
      </c>
      <c r="I555" s="183">
        <v>0</v>
      </c>
      <c r="J555" s="183">
        <v>0</v>
      </c>
      <c r="K555" s="183">
        <f>(J555/H555)*100</f>
        <v>0</v>
      </c>
    </row>
    <row r="556" spans="1:11" ht="12">
      <c r="A556" s="17"/>
      <c r="B556" s="180" t="s">
        <v>185</v>
      </c>
      <c r="C556" s="174"/>
      <c r="D556" s="35"/>
      <c r="E556" s="175">
        <v>0</v>
      </c>
      <c r="F556" s="175">
        <v>0</v>
      </c>
      <c r="G556" s="175">
        <v>0</v>
      </c>
      <c r="H556" s="175">
        <v>0</v>
      </c>
      <c r="I556" s="175">
        <v>0</v>
      </c>
      <c r="J556" s="175">
        <v>0</v>
      </c>
      <c r="K556" s="175">
        <v>0</v>
      </c>
    </row>
    <row r="557" spans="1:11" ht="12">
      <c r="A557" s="17"/>
      <c r="B557" s="116"/>
      <c r="C557" s="93"/>
      <c r="D557" s="94"/>
      <c r="E557" s="153"/>
      <c r="F557" s="153"/>
      <c r="G557" s="153"/>
      <c r="H557" s="153"/>
      <c r="I557" s="153"/>
      <c r="J557" s="153"/>
      <c r="K557" s="153"/>
    </row>
    <row r="558" spans="1:11" ht="24">
      <c r="A558" s="51">
        <v>85205</v>
      </c>
      <c r="B558" s="136" t="s">
        <v>439</v>
      </c>
      <c r="C558" s="31">
        <f>SUM(C560:C560)</f>
        <v>10000</v>
      </c>
      <c r="D558" s="52" t="e">
        <f>(C558/#REF!)*100</f>
        <v>#REF!</v>
      </c>
      <c r="E558" s="152">
        <f>SUM(E560:E560)</f>
        <v>0</v>
      </c>
      <c r="F558" s="152">
        <f>SUM(F560:F560)</f>
        <v>0</v>
      </c>
      <c r="G558" s="152">
        <v>0</v>
      </c>
      <c r="H558" s="152">
        <f>SUM(H560:H560)</f>
        <v>0</v>
      </c>
      <c r="I558" s="152">
        <f>SUM(I560:I560)</f>
        <v>10000</v>
      </c>
      <c r="J558" s="152">
        <f>SUM(J560:J560)</f>
        <v>10000</v>
      </c>
      <c r="K558" s="152">
        <v>0</v>
      </c>
    </row>
    <row r="559" spans="1:11" ht="12">
      <c r="A559" s="17"/>
      <c r="B559" s="99"/>
      <c r="C559" s="33"/>
      <c r="D559" s="50"/>
      <c r="E559" s="153"/>
      <c r="F559" s="153"/>
      <c r="G559" s="153"/>
      <c r="H559" s="153"/>
      <c r="I559" s="153"/>
      <c r="J559" s="153"/>
      <c r="K559" s="153"/>
    </row>
    <row r="560" spans="1:11" ht="27" customHeight="1">
      <c r="A560" s="17"/>
      <c r="B560" s="181" t="s">
        <v>226</v>
      </c>
      <c r="C560" s="182">
        <v>10000</v>
      </c>
      <c r="D560" s="50" t="e">
        <f>(C560/#REF!)*100</f>
        <v>#REF!</v>
      </c>
      <c r="E560" s="183">
        <v>0</v>
      </c>
      <c r="F560" s="183">
        <v>0</v>
      </c>
      <c r="G560" s="183">
        <v>0</v>
      </c>
      <c r="H560" s="183">
        <v>0</v>
      </c>
      <c r="I560" s="183">
        <v>10000</v>
      </c>
      <c r="J560" s="183">
        <v>10000</v>
      </c>
      <c r="K560" s="183">
        <v>0</v>
      </c>
    </row>
    <row r="561" spans="1:11" ht="12">
      <c r="A561" s="36"/>
      <c r="B561" s="180" t="s">
        <v>185</v>
      </c>
      <c r="C561" s="174"/>
      <c r="D561" s="35"/>
      <c r="E561" s="175">
        <v>0</v>
      </c>
      <c r="F561" s="175">
        <v>0</v>
      </c>
      <c r="G561" s="175">
        <v>0</v>
      </c>
      <c r="H561" s="175">
        <v>0</v>
      </c>
      <c r="I561" s="175">
        <v>8095</v>
      </c>
      <c r="J561" s="175">
        <v>8095</v>
      </c>
      <c r="K561" s="175">
        <v>0</v>
      </c>
    </row>
    <row r="562" spans="1:11" ht="12" customHeight="1">
      <c r="A562" s="39"/>
      <c r="B562" s="116"/>
      <c r="C562" s="93"/>
      <c r="D562" s="94"/>
      <c r="E562" s="163"/>
      <c r="F562" s="163"/>
      <c r="G562" s="163"/>
      <c r="H562" s="163"/>
      <c r="I562" s="163"/>
      <c r="J562" s="163"/>
      <c r="K562" s="163"/>
    </row>
    <row r="563" spans="1:11" ht="48">
      <c r="A563" s="117">
        <v>85212</v>
      </c>
      <c r="B563" s="106" t="s">
        <v>283</v>
      </c>
      <c r="C563" s="37">
        <f>SUM(C565,C570)</f>
        <v>7837000</v>
      </c>
      <c r="D563" s="118" t="e">
        <f>(C563/#REF!)*100</f>
        <v>#REF!</v>
      </c>
      <c r="E563" s="154">
        <f>SUM(E565,E570)</f>
        <v>7556000</v>
      </c>
      <c r="F563" s="154">
        <f>SUM(F565,F570)</f>
        <v>5534339.86</v>
      </c>
      <c r="G563" s="154">
        <f>(F563/E563)*100</f>
        <v>73.24430730545262</v>
      </c>
      <c r="H563" s="154">
        <f>SUM(H565,H570)</f>
        <v>7316000</v>
      </c>
      <c r="I563" s="154">
        <f>SUM(I565,I570)</f>
        <v>9370000</v>
      </c>
      <c r="J563" s="154">
        <f>SUM(J565,J570)</f>
        <v>9370000</v>
      </c>
      <c r="K563" s="154">
        <f>(J563/H563)*100</f>
        <v>128.07545106615638</v>
      </c>
    </row>
    <row r="564" spans="1:11" ht="12.75" customHeight="1">
      <c r="A564" s="17"/>
      <c r="B564" s="99"/>
      <c r="C564" s="49"/>
      <c r="D564" s="69"/>
      <c r="E564" s="158"/>
      <c r="F564" s="158"/>
      <c r="G564" s="158"/>
      <c r="H564" s="158"/>
      <c r="I564" s="158"/>
      <c r="J564" s="158"/>
      <c r="K564" s="158"/>
    </row>
    <row r="565" spans="1:11" ht="12">
      <c r="A565" s="17"/>
      <c r="B565" s="223" t="s">
        <v>131</v>
      </c>
      <c r="C565" s="182">
        <v>120000</v>
      </c>
      <c r="D565" s="50" t="e">
        <f>(C565/#REF!)*100</f>
        <v>#REF!</v>
      </c>
      <c r="E565" s="183">
        <f>SUM(E567:E568)</f>
        <v>132000</v>
      </c>
      <c r="F565" s="183">
        <f>SUM(F567:F568)</f>
        <v>58505.6</v>
      </c>
      <c r="G565" s="183">
        <f>(F565/E565)*100</f>
        <v>44.32242424242424</v>
      </c>
      <c r="H565" s="183">
        <f>SUM(H567:H568)</f>
        <v>92000</v>
      </c>
      <c r="I565" s="183">
        <f>SUM(I567:I568)</f>
        <v>92000</v>
      </c>
      <c r="J565" s="183">
        <f>SUM(J567:J568)</f>
        <v>92000</v>
      </c>
      <c r="K565" s="183">
        <f>(J565/H565)*100</f>
        <v>100</v>
      </c>
    </row>
    <row r="566" spans="1:11" ht="12">
      <c r="A566" s="17"/>
      <c r="B566" s="223" t="s">
        <v>4</v>
      </c>
      <c r="C566" s="182"/>
      <c r="D566" s="50"/>
      <c r="E566" s="183"/>
      <c r="F566" s="183"/>
      <c r="G566" s="183"/>
      <c r="H566" s="183"/>
      <c r="I566" s="183"/>
      <c r="J566" s="183"/>
      <c r="K566" s="183"/>
    </row>
    <row r="567" spans="1:11" ht="12">
      <c r="A567" s="17"/>
      <c r="B567" s="223" t="s">
        <v>31</v>
      </c>
      <c r="C567" s="182"/>
      <c r="D567" s="50"/>
      <c r="E567" s="183">
        <v>120000</v>
      </c>
      <c r="F567" s="183">
        <v>58500</v>
      </c>
      <c r="G567" s="183">
        <f>(F567/E567)*100</f>
        <v>48.75</v>
      </c>
      <c r="H567" s="183">
        <v>80000</v>
      </c>
      <c r="I567" s="183">
        <v>80000</v>
      </c>
      <c r="J567" s="183">
        <v>80000</v>
      </c>
      <c r="K567" s="183">
        <f>(J567/H567)*100</f>
        <v>100</v>
      </c>
    </row>
    <row r="568" spans="1:11" ht="12">
      <c r="A568" s="17"/>
      <c r="B568" s="223" t="s">
        <v>26</v>
      </c>
      <c r="C568" s="182"/>
      <c r="D568" s="50"/>
      <c r="E568" s="183">
        <v>12000</v>
      </c>
      <c r="F568" s="183">
        <v>5.6</v>
      </c>
      <c r="G568" s="183"/>
      <c r="H568" s="183">
        <v>12000</v>
      </c>
      <c r="I568" s="183">
        <v>12000</v>
      </c>
      <c r="J568" s="183">
        <v>12000</v>
      </c>
      <c r="K568" s="183">
        <f>(J568/H568)*100</f>
        <v>100</v>
      </c>
    </row>
    <row r="569" spans="1:11" ht="12">
      <c r="A569" s="17"/>
      <c r="B569" s="223"/>
      <c r="C569" s="189"/>
      <c r="D569" s="50"/>
      <c r="E569" s="186"/>
      <c r="F569" s="186"/>
      <c r="G569" s="186"/>
      <c r="H569" s="186"/>
      <c r="I569" s="186"/>
      <c r="J569" s="186"/>
      <c r="K569" s="183"/>
    </row>
    <row r="570" spans="1:11" ht="12">
      <c r="A570" s="17"/>
      <c r="B570" s="223" t="s">
        <v>153</v>
      </c>
      <c r="C570" s="182">
        <f>SUM(C572)</f>
        <v>7717000</v>
      </c>
      <c r="D570" s="50" t="e">
        <f>(C570/#REF!)*100</f>
        <v>#REF!</v>
      </c>
      <c r="E570" s="183">
        <f>SUM(E572)</f>
        <v>7424000</v>
      </c>
      <c r="F570" s="183">
        <f>SUM(F572)</f>
        <v>5475834.260000001</v>
      </c>
      <c r="G570" s="183">
        <f>(F570/E570)*100</f>
        <v>73.75854337284484</v>
      </c>
      <c r="H570" s="183">
        <f>SUM(H572)</f>
        <v>7224000</v>
      </c>
      <c r="I570" s="183">
        <f>SUM(I572)</f>
        <v>9278000</v>
      </c>
      <c r="J570" s="183">
        <f>SUM(J572)</f>
        <v>9278000</v>
      </c>
      <c r="K570" s="183">
        <f>(J570/H570)*100</f>
        <v>128.4330011074197</v>
      </c>
    </row>
    <row r="571" spans="1:11" ht="12">
      <c r="A571" s="17"/>
      <c r="B571" s="223" t="s">
        <v>4</v>
      </c>
      <c r="C571" s="182"/>
      <c r="D571" s="50"/>
      <c r="E571" s="183"/>
      <c r="F571" s="186"/>
      <c r="G571" s="183"/>
      <c r="H571" s="183"/>
      <c r="I571" s="183"/>
      <c r="J571" s="183"/>
      <c r="K571" s="183"/>
    </row>
    <row r="572" spans="1:11" ht="12">
      <c r="A572" s="17"/>
      <c r="B572" s="223" t="s">
        <v>123</v>
      </c>
      <c r="C572" s="182">
        <f>SUM(C573:C575)</f>
        <v>7717000</v>
      </c>
      <c r="D572" s="50" t="e">
        <f>(C572/#REF!)*100</f>
        <v>#REF!</v>
      </c>
      <c r="E572" s="183">
        <f>SUM(E573:E575)</f>
        <v>7424000</v>
      </c>
      <c r="F572" s="183">
        <f>SUM(F573:F575)</f>
        <v>5475834.260000001</v>
      </c>
      <c r="G572" s="183">
        <f>(F572/E572)*100</f>
        <v>73.75854337284484</v>
      </c>
      <c r="H572" s="183">
        <f>SUM(H573:H575)</f>
        <v>7224000</v>
      </c>
      <c r="I572" s="183">
        <f>SUM(I573:I575)</f>
        <v>9278000</v>
      </c>
      <c r="J572" s="183">
        <f>SUM(J573:J575)</f>
        <v>9278000</v>
      </c>
      <c r="K572" s="183">
        <f>(J572/H572)*100</f>
        <v>128.4330011074197</v>
      </c>
    </row>
    <row r="573" spans="1:11" ht="12">
      <c r="A573" s="17"/>
      <c r="B573" s="223" t="s">
        <v>111</v>
      </c>
      <c r="C573" s="182">
        <v>310213</v>
      </c>
      <c r="D573" s="50" t="e">
        <f>(C573/#REF!)*100</f>
        <v>#REF!</v>
      </c>
      <c r="E573" s="183">
        <f>292509-39028-83966</f>
        <v>169515</v>
      </c>
      <c r="F573" s="183">
        <f>187380.65-39027.98-23171.85</f>
        <v>125180.81999999998</v>
      </c>
      <c r="G573" s="183">
        <f>(F573/E573)*100</f>
        <v>73.84645606583487</v>
      </c>
      <c r="H573" s="183">
        <v>169515</v>
      </c>
      <c r="I573" s="183">
        <f>253800-96800</f>
        <v>157000</v>
      </c>
      <c r="J573" s="183">
        <v>157000</v>
      </c>
      <c r="K573" s="183">
        <f>(J573/H573)*100</f>
        <v>92.61717252160577</v>
      </c>
    </row>
    <row r="574" spans="1:11" ht="12">
      <c r="A574" s="17"/>
      <c r="B574" s="223" t="s">
        <v>31</v>
      </c>
      <c r="C574" s="182">
        <v>7367233</v>
      </c>
      <c r="D574" s="50" t="e">
        <f>(C574/#REF!)*100</f>
        <v>#REF!</v>
      </c>
      <c r="E574" s="183">
        <f>7086240+39028+83966</f>
        <v>7209234</v>
      </c>
      <c r="F574" s="183">
        <f>5261019.44+39027.98+23171.85</f>
        <v>5323219.2700000005</v>
      </c>
      <c r="G574" s="183">
        <f>(F574/E574)*100</f>
        <v>73.83890257966381</v>
      </c>
      <c r="H574" s="183">
        <v>7009234</v>
      </c>
      <c r="I574" s="183">
        <f>8999660+96800</f>
        <v>9096460</v>
      </c>
      <c r="J574" s="183">
        <v>9096460</v>
      </c>
      <c r="K574" s="183">
        <f>(J574/H574)*100</f>
        <v>129.7782325429569</v>
      </c>
    </row>
    <row r="575" spans="1:11" ht="12">
      <c r="A575" s="17"/>
      <c r="B575" s="223" t="s">
        <v>26</v>
      </c>
      <c r="C575" s="182">
        <v>39554</v>
      </c>
      <c r="D575" s="50" t="e">
        <f>(C575/#REF!)*100</f>
        <v>#REF!</v>
      </c>
      <c r="E575" s="183">
        <v>45251</v>
      </c>
      <c r="F575" s="183">
        <v>27434.17</v>
      </c>
      <c r="G575" s="183">
        <f>(F575/E575)*100</f>
        <v>60.626660184305315</v>
      </c>
      <c r="H575" s="183">
        <v>45251</v>
      </c>
      <c r="I575" s="183">
        <v>24540</v>
      </c>
      <c r="J575" s="183">
        <v>24540</v>
      </c>
      <c r="K575" s="183">
        <f>(J575/H575)*100</f>
        <v>54.230845727166255</v>
      </c>
    </row>
    <row r="576" spans="1:11" ht="12">
      <c r="A576" s="36"/>
      <c r="B576" s="65"/>
      <c r="C576" s="31"/>
      <c r="D576" s="66"/>
      <c r="E576" s="152"/>
      <c r="F576" s="152"/>
      <c r="G576" s="152"/>
      <c r="H576" s="152"/>
      <c r="I576" s="152"/>
      <c r="J576" s="152"/>
      <c r="K576" s="152"/>
    </row>
    <row r="577" spans="1:11" ht="36">
      <c r="A577" s="119">
        <v>85213</v>
      </c>
      <c r="B577" s="54" t="s">
        <v>85</v>
      </c>
      <c r="C577" s="31">
        <f>SUM(C581)</f>
        <v>94000</v>
      </c>
      <c r="D577" s="32" t="e">
        <f>(C577/#REF!)*100</f>
        <v>#REF!</v>
      </c>
      <c r="E577" s="152">
        <f>SUM(E579,E581)</f>
        <v>62200</v>
      </c>
      <c r="F577" s="152">
        <f>SUM(F579,F581)</f>
        <v>44301.12</v>
      </c>
      <c r="G577" s="152">
        <f>(F577/E577)*100</f>
        <v>71.2236655948553</v>
      </c>
      <c r="H577" s="152">
        <f>SUM(H579,H581)</f>
        <v>62200</v>
      </c>
      <c r="I577" s="152">
        <f>SUM(I579,I581)</f>
        <v>54800</v>
      </c>
      <c r="J577" s="152">
        <f>SUM(J579,J581)</f>
        <v>54800</v>
      </c>
      <c r="K577" s="152">
        <f>(J577/H577)*100</f>
        <v>88.10289389067523</v>
      </c>
    </row>
    <row r="578" spans="1:11" ht="12.75" customHeight="1">
      <c r="A578" s="17"/>
      <c r="B578" s="55"/>
      <c r="C578" s="33"/>
      <c r="D578" s="69"/>
      <c r="E578" s="153"/>
      <c r="F578" s="158"/>
      <c r="G578" s="153"/>
      <c r="H578" s="153"/>
      <c r="I578" s="153"/>
      <c r="J578" s="153"/>
      <c r="K578" s="153"/>
    </row>
    <row r="579" spans="1:11" ht="12.75" customHeight="1">
      <c r="A579" s="17"/>
      <c r="B579" s="181" t="s">
        <v>7</v>
      </c>
      <c r="C579" s="182"/>
      <c r="D579" s="50"/>
      <c r="E579" s="183">
        <v>16637</v>
      </c>
      <c r="F579" s="183">
        <v>6439.54</v>
      </c>
      <c r="G579" s="183">
        <f>(F579/E579)*100</f>
        <v>38.70613692372423</v>
      </c>
      <c r="H579" s="183">
        <v>16637</v>
      </c>
      <c r="I579" s="183">
        <f>38000+2800</f>
        <v>40800</v>
      </c>
      <c r="J579" s="183">
        <f>38000+2800</f>
        <v>40800</v>
      </c>
      <c r="K579" s="183">
        <f>(J579/H579)*100</f>
        <v>245.23652100739315</v>
      </c>
    </row>
    <row r="580" spans="1:11" ht="12.75" customHeight="1">
      <c r="A580" s="17"/>
      <c r="B580" s="181"/>
      <c r="C580" s="182"/>
      <c r="D580" s="50"/>
      <c r="E580" s="186"/>
      <c r="F580" s="186"/>
      <c r="G580" s="183"/>
      <c r="H580" s="183"/>
      <c r="I580" s="183"/>
      <c r="J580" s="183"/>
      <c r="K580" s="183"/>
    </row>
    <row r="581" spans="1:11" ht="12.75" thickBot="1">
      <c r="A581" s="36"/>
      <c r="B581" s="180" t="s">
        <v>8</v>
      </c>
      <c r="C581" s="174">
        <v>94000</v>
      </c>
      <c r="D581" s="35" t="e">
        <f>(C581/#REF!)*100</f>
        <v>#REF!</v>
      </c>
      <c r="E581" s="175">
        <v>45563</v>
      </c>
      <c r="F581" s="175">
        <v>37861.58</v>
      </c>
      <c r="G581" s="175">
        <f>(F581/E581)*100</f>
        <v>83.09720606632574</v>
      </c>
      <c r="H581" s="175">
        <v>45563</v>
      </c>
      <c r="I581" s="175">
        <v>14000</v>
      </c>
      <c r="J581" s="175">
        <v>14000</v>
      </c>
      <c r="K581" s="175">
        <f>(J581/H581)*100</f>
        <v>30.726686126901214</v>
      </c>
    </row>
    <row r="582" spans="1:11" ht="12">
      <c r="A582" s="2"/>
      <c r="B582" s="3"/>
      <c r="C582" s="4"/>
      <c r="D582" s="5"/>
      <c r="E582" s="4"/>
      <c r="F582" s="4"/>
      <c r="G582" s="4"/>
      <c r="H582" s="4"/>
      <c r="I582" s="4"/>
      <c r="J582" s="4"/>
      <c r="K582" s="4"/>
    </row>
    <row r="583" spans="1:11" ht="12">
      <c r="A583" s="6" t="s">
        <v>43</v>
      </c>
      <c r="B583" s="7" t="s">
        <v>0</v>
      </c>
      <c r="C583" s="8" t="s">
        <v>249</v>
      </c>
      <c r="D583" s="8" t="s">
        <v>42</v>
      </c>
      <c r="E583" s="8" t="s">
        <v>39</v>
      </c>
      <c r="F583" s="8" t="s">
        <v>12</v>
      </c>
      <c r="G583" s="8" t="s">
        <v>42</v>
      </c>
      <c r="H583" s="8" t="s">
        <v>285</v>
      </c>
      <c r="I583" s="8" t="s">
        <v>288</v>
      </c>
      <c r="J583" s="8" t="s">
        <v>289</v>
      </c>
      <c r="K583" s="8" t="s">
        <v>42</v>
      </c>
    </row>
    <row r="584" spans="1:11" ht="12">
      <c r="A584" s="6" t="s">
        <v>45</v>
      </c>
      <c r="B584" s="9"/>
      <c r="C584" s="8" t="s">
        <v>248</v>
      </c>
      <c r="D584" s="10" t="s">
        <v>13</v>
      </c>
      <c r="E584" s="8" t="s">
        <v>284</v>
      </c>
      <c r="F584" s="8" t="s">
        <v>284</v>
      </c>
      <c r="G584" s="8" t="s">
        <v>13</v>
      </c>
      <c r="H584" s="8" t="s">
        <v>286</v>
      </c>
      <c r="I584" s="8" t="s">
        <v>469</v>
      </c>
      <c r="J584" s="8" t="s">
        <v>287</v>
      </c>
      <c r="K584" s="8" t="s">
        <v>13</v>
      </c>
    </row>
    <row r="585" spans="1:11" ht="12.75" thickBot="1">
      <c r="A585" s="11"/>
      <c r="B585" s="12"/>
      <c r="C585" s="13"/>
      <c r="D585" s="13"/>
      <c r="E585" s="13" t="s">
        <v>467</v>
      </c>
      <c r="F585" s="13" t="s">
        <v>467</v>
      </c>
      <c r="G585" s="13"/>
      <c r="H585" s="13" t="s">
        <v>468</v>
      </c>
      <c r="I585" s="13" t="s">
        <v>467</v>
      </c>
      <c r="J585" s="13" t="s">
        <v>467</v>
      </c>
      <c r="K585" s="13"/>
    </row>
    <row r="586" spans="1:11" ht="12.75" customHeight="1">
      <c r="A586" s="43"/>
      <c r="B586" s="43"/>
      <c r="C586" s="44"/>
      <c r="D586" s="79"/>
      <c r="E586" s="156"/>
      <c r="F586" s="156"/>
      <c r="G586" s="156"/>
      <c r="H586" s="156"/>
      <c r="I586" s="156"/>
      <c r="J586" s="156"/>
      <c r="K586" s="156"/>
    </row>
    <row r="587" spans="1:11" ht="24">
      <c r="A587" s="51">
        <v>85214</v>
      </c>
      <c r="B587" s="54" t="s">
        <v>109</v>
      </c>
      <c r="C587" s="31">
        <f>SUM(C589,C594)</f>
        <v>3336000</v>
      </c>
      <c r="D587" s="32" t="e">
        <f>(C587/#REF!)*100</f>
        <v>#REF!</v>
      </c>
      <c r="E587" s="152">
        <f>SUM(E589,E594)</f>
        <v>2761253</v>
      </c>
      <c r="F587" s="152">
        <f>SUM(F589,F594)</f>
        <v>1849050.25</v>
      </c>
      <c r="G587" s="152">
        <f>(F587/E587)*100</f>
        <v>66.96417351108356</v>
      </c>
      <c r="H587" s="152">
        <f>SUM(H589,H594)</f>
        <v>2621753</v>
      </c>
      <c r="I587" s="152">
        <f>SUM(I589,I594)</f>
        <v>2294000</v>
      </c>
      <c r="J587" s="152">
        <f>SUM(J589,J594)</f>
        <v>2294000</v>
      </c>
      <c r="K587" s="152">
        <f>(J587/H587)*100</f>
        <v>87.49870792557499</v>
      </c>
    </row>
    <row r="588" spans="1:11" ht="12.75" customHeight="1">
      <c r="A588" s="17"/>
      <c r="B588" s="17"/>
      <c r="C588" s="33"/>
      <c r="D588" s="69"/>
      <c r="E588" s="153"/>
      <c r="F588" s="153"/>
      <c r="G588" s="153"/>
      <c r="H588" s="153"/>
      <c r="I588" s="153"/>
      <c r="J588" s="153"/>
      <c r="K588" s="153"/>
    </row>
    <row r="589" spans="1:11" ht="12.75" customHeight="1">
      <c r="A589" s="17"/>
      <c r="B589" s="172" t="s">
        <v>7</v>
      </c>
      <c r="C589" s="182">
        <v>2754000</v>
      </c>
      <c r="D589" s="50" t="e">
        <f>(C589/#REF!)*100</f>
        <v>#REF!</v>
      </c>
      <c r="E589" s="183">
        <f>SUM(E591:E592)</f>
        <v>2492753</v>
      </c>
      <c r="F589" s="183">
        <f>SUM(F591:F592)</f>
        <v>1582790.08</v>
      </c>
      <c r="G589" s="183">
        <f>(F589/E589)*100</f>
        <v>63.49566443205564</v>
      </c>
      <c r="H589" s="183">
        <f>SUM(H591:H592)</f>
        <v>2353253</v>
      </c>
      <c r="I589" s="183">
        <f>SUM(I591:I592)</f>
        <v>2294000</v>
      </c>
      <c r="J589" s="183">
        <f>626000+1668000</f>
        <v>2294000</v>
      </c>
      <c r="K589" s="183">
        <f>(J589/H589)*100</f>
        <v>97.48208118719067</v>
      </c>
    </row>
    <row r="590" spans="1:11" ht="12.75" customHeight="1">
      <c r="A590" s="17"/>
      <c r="B590" s="172" t="s">
        <v>4</v>
      </c>
      <c r="C590" s="182"/>
      <c r="D590" s="50"/>
      <c r="E590" s="183"/>
      <c r="F590" s="183"/>
      <c r="G590" s="183"/>
      <c r="H590" s="183"/>
      <c r="I590" s="183"/>
      <c r="J590" s="183"/>
      <c r="K590" s="183"/>
    </row>
    <row r="591" spans="1:11" ht="12.75" customHeight="1">
      <c r="A591" s="17"/>
      <c r="B591" s="172" t="s">
        <v>31</v>
      </c>
      <c r="C591" s="182"/>
      <c r="D591" s="50"/>
      <c r="E591" s="183">
        <v>1954753</v>
      </c>
      <c r="F591" s="183">
        <v>1190350.24</v>
      </c>
      <c r="G591" s="183">
        <f>(F591/E591)*100</f>
        <v>60.89517396827119</v>
      </c>
      <c r="H591" s="183">
        <v>1815253</v>
      </c>
      <c r="I591" s="183">
        <v>1741000</v>
      </c>
      <c r="J591" s="183">
        <v>1741000</v>
      </c>
      <c r="K591" s="183">
        <f>(J591/H591)*100</f>
        <v>95.90949581132767</v>
      </c>
    </row>
    <row r="592" spans="1:11" ht="12.75" customHeight="1">
      <c r="A592" s="17"/>
      <c r="B592" s="176" t="s">
        <v>26</v>
      </c>
      <c r="C592" s="174"/>
      <c r="D592" s="35"/>
      <c r="E592" s="175">
        <v>538000</v>
      </c>
      <c r="F592" s="175">
        <v>392439.84</v>
      </c>
      <c r="G592" s="175">
        <f>(F592/E592)*100</f>
        <v>72.94420817843866</v>
      </c>
      <c r="H592" s="175">
        <v>538000</v>
      </c>
      <c r="I592" s="175">
        <v>553000</v>
      </c>
      <c r="J592" s="175">
        <v>553000</v>
      </c>
      <c r="K592" s="175">
        <f>(J592/H592)*100</f>
        <v>102.78810408921932</v>
      </c>
    </row>
    <row r="593" spans="1:11" ht="12.75" customHeight="1">
      <c r="A593" s="17"/>
      <c r="B593" s="172"/>
      <c r="C593" s="189"/>
      <c r="D593" s="50"/>
      <c r="E593" s="183"/>
      <c r="F593" s="183"/>
      <c r="G593" s="186"/>
      <c r="H593" s="186"/>
      <c r="I593" s="186"/>
      <c r="J593" s="186"/>
      <c r="K593" s="186"/>
    </row>
    <row r="594" spans="1:11" ht="12">
      <c r="A594" s="36"/>
      <c r="B594" s="176" t="s">
        <v>8</v>
      </c>
      <c r="C594" s="174">
        <v>582000</v>
      </c>
      <c r="D594" s="35" t="e">
        <f>(C594/#REF!)*100</f>
        <v>#REF!</v>
      </c>
      <c r="E594" s="175">
        <v>268500</v>
      </c>
      <c r="F594" s="175">
        <v>266260.17</v>
      </c>
      <c r="G594" s="175">
        <f>(F594/E594)*100</f>
        <v>99.16579888268156</v>
      </c>
      <c r="H594" s="175">
        <v>268500</v>
      </c>
      <c r="I594" s="175">
        <v>0</v>
      </c>
      <c r="J594" s="175">
        <v>0</v>
      </c>
      <c r="K594" s="175">
        <f>(J594/H594)*100</f>
        <v>0</v>
      </c>
    </row>
    <row r="595" spans="1:11" ht="12.75" thickBot="1">
      <c r="A595" s="39"/>
      <c r="B595" s="39"/>
      <c r="C595" s="41"/>
      <c r="D595" s="102"/>
      <c r="E595" s="155"/>
      <c r="F595" s="155"/>
      <c r="G595" s="155"/>
      <c r="H595" s="155"/>
      <c r="I595" s="155"/>
      <c r="J595" s="155"/>
      <c r="K595" s="155"/>
    </row>
    <row r="596" spans="1:11" ht="12.75" customHeight="1">
      <c r="A596" s="43"/>
      <c r="B596" s="96"/>
      <c r="C596" s="53"/>
      <c r="D596" s="50"/>
      <c r="E596" s="159"/>
      <c r="F596" s="159"/>
      <c r="G596" s="159"/>
      <c r="H596" s="159"/>
      <c r="I596" s="159"/>
      <c r="J596" s="159"/>
      <c r="K596" s="159"/>
    </row>
    <row r="597" spans="1:11" ht="12">
      <c r="A597" s="51">
        <v>85215</v>
      </c>
      <c r="B597" s="36" t="s">
        <v>86</v>
      </c>
      <c r="C597" s="31">
        <f>SUM(C599)</f>
        <v>1906200</v>
      </c>
      <c r="D597" s="32" t="e">
        <f>(C597/#REF!)*100</f>
        <v>#REF!</v>
      </c>
      <c r="E597" s="152">
        <f>SUM(E599)</f>
        <v>1894200</v>
      </c>
      <c r="F597" s="152">
        <f>SUM(F599)</f>
        <v>1204619.12</v>
      </c>
      <c r="G597" s="152">
        <f>(F597/E597)*100</f>
        <v>63.59513884489495</v>
      </c>
      <c r="H597" s="152">
        <f>SUM(H599)</f>
        <v>1594920</v>
      </c>
      <c r="I597" s="152">
        <f>SUM(I599)</f>
        <v>1704000</v>
      </c>
      <c r="J597" s="152">
        <f>SUM(J599)</f>
        <v>1704000</v>
      </c>
      <c r="K597" s="152">
        <f>(J597/H597)*100</f>
        <v>106.83921450605673</v>
      </c>
    </row>
    <row r="598" spans="1:11" ht="12.75" customHeight="1">
      <c r="A598" s="17"/>
      <c r="B598" s="17"/>
      <c r="C598" s="53"/>
      <c r="D598" s="69"/>
      <c r="E598" s="159"/>
      <c r="F598" s="159"/>
      <c r="G598" s="159"/>
      <c r="H598" s="159"/>
      <c r="I598" s="159"/>
      <c r="J598" s="159"/>
      <c r="K598" s="159"/>
    </row>
    <row r="599" spans="1:11" ht="12">
      <c r="A599" s="17"/>
      <c r="B599" s="176" t="s">
        <v>9</v>
      </c>
      <c r="C599" s="174">
        <v>1906200</v>
      </c>
      <c r="D599" s="35" t="e">
        <f>(C599/#REF!)*100</f>
        <v>#REF!</v>
      </c>
      <c r="E599" s="175">
        <v>1894200</v>
      </c>
      <c r="F599" s="175">
        <v>1204619.12</v>
      </c>
      <c r="G599" s="175">
        <f>(F599/E599)*100</f>
        <v>63.59513884489495</v>
      </c>
      <c r="H599" s="175">
        <v>1594920</v>
      </c>
      <c r="I599" s="175">
        <v>1704000</v>
      </c>
      <c r="J599" s="175">
        <v>1704000</v>
      </c>
      <c r="K599" s="175">
        <f>(J599/H599)*100</f>
        <v>106.83921450605673</v>
      </c>
    </row>
    <row r="600" spans="1:11" ht="12">
      <c r="A600" s="17"/>
      <c r="B600" s="17"/>
      <c r="C600" s="33"/>
      <c r="D600" s="69"/>
      <c r="E600" s="153"/>
      <c r="F600" s="153"/>
      <c r="G600" s="153"/>
      <c r="H600" s="153"/>
      <c r="I600" s="153"/>
      <c r="J600" s="153"/>
      <c r="K600" s="153"/>
    </row>
    <row r="601" spans="1:11" ht="12">
      <c r="A601" s="51">
        <v>85216</v>
      </c>
      <c r="B601" s="36" t="s">
        <v>343</v>
      </c>
      <c r="C601" s="31"/>
      <c r="D601" s="66"/>
      <c r="E601" s="152">
        <f>SUM(E603)</f>
        <v>0</v>
      </c>
      <c r="F601" s="152">
        <f>SUM(F603)</f>
        <v>0</v>
      </c>
      <c r="G601" s="152">
        <v>0</v>
      </c>
      <c r="H601" s="152">
        <f>SUM(H603)</f>
        <v>0</v>
      </c>
      <c r="I601" s="152">
        <f>SUM(I603)</f>
        <v>490000</v>
      </c>
      <c r="J601" s="152">
        <f>SUM(J603)</f>
        <v>490000</v>
      </c>
      <c r="K601" s="152">
        <v>0</v>
      </c>
    </row>
    <row r="602" spans="1:11" ht="12">
      <c r="A602" s="17"/>
      <c r="B602" s="17"/>
      <c r="C602" s="33"/>
      <c r="D602" s="69"/>
      <c r="E602" s="153"/>
      <c r="F602" s="153"/>
      <c r="G602" s="153"/>
      <c r="H602" s="153"/>
      <c r="I602" s="153"/>
      <c r="J602" s="153"/>
      <c r="K602" s="153"/>
    </row>
    <row r="603" spans="1:11" ht="12">
      <c r="A603" s="36"/>
      <c r="B603" s="176" t="s">
        <v>344</v>
      </c>
      <c r="C603" s="174"/>
      <c r="D603" s="35"/>
      <c r="E603" s="175">
        <v>0</v>
      </c>
      <c r="F603" s="175">
        <v>0</v>
      </c>
      <c r="G603" s="175">
        <v>0</v>
      </c>
      <c r="H603" s="175">
        <v>0</v>
      </c>
      <c r="I603" s="175">
        <f>457000+33000</f>
        <v>490000</v>
      </c>
      <c r="J603" s="175">
        <f>457000+33000</f>
        <v>490000</v>
      </c>
      <c r="K603" s="175">
        <v>0</v>
      </c>
    </row>
    <row r="604" spans="1:11" ht="12.75" customHeight="1">
      <c r="A604" s="17"/>
      <c r="B604" s="17"/>
      <c r="C604" s="49"/>
      <c r="D604" s="50"/>
      <c r="E604" s="158"/>
      <c r="F604" s="158"/>
      <c r="G604" s="158"/>
      <c r="H604" s="158"/>
      <c r="I604" s="158"/>
      <c r="J604" s="158"/>
      <c r="K604" s="158"/>
    </row>
    <row r="605" spans="1:11" ht="12">
      <c r="A605" s="51">
        <v>85219</v>
      </c>
      <c r="B605" s="36" t="s">
        <v>87</v>
      </c>
      <c r="C605" s="31">
        <f>SUM(C607,C613,C614)</f>
        <v>1545919</v>
      </c>
      <c r="D605" s="32" t="e">
        <f>(C605/#REF!)*100</f>
        <v>#REF!</v>
      </c>
      <c r="E605" s="152">
        <f>SUM(E607,E613,E614)</f>
        <v>1544582</v>
      </c>
      <c r="F605" s="152">
        <f>SUM(F607,F613,F614)</f>
        <v>1130019.31</v>
      </c>
      <c r="G605" s="152">
        <f>(F605/E605)*100</f>
        <v>73.16020191870682</v>
      </c>
      <c r="H605" s="152">
        <f>SUM(H607,H613,H614)</f>
        <v>1526217</v>
      </c>
      <c r="I605" s="152">
        <f>SUM(I607,I613,I614)</f>
        <v>1540422</v>
      </c>
      <c r="J605" s="152">
        <f>SUM(J607,J613,J614)</f>
        <v>1540422</v>
      </c>
      <c r="K605" s="152">
        <f>(J605/H605)*100</f>
        <v>100.93073265466181</v>
      </c>
    </row>
    <row r="606" spans="1:11" ht="12.75" customHeight="1">
      <c r="A606" s="17"/>
      <c r="B606" s="17"/>
      <c r="C606" s="53"/>
      <c r="D606" s="69"/>
      <c r="E606" s="159"/>
      <c r="F606" s="159"/>
      <c r="G606" s="159"/>
      <c r="H606" s="159"/>
      <c r="I606" s="159"/>
      <c r="J606" s="159"/>
      <c r="K606" s="159"/>
    </row>
    <row r="607" spans="1:11" ht="12">
      <c r="A607" s="17"/>
      <c r="B607" s="176" t="s">
        <v>40</v>
      </c>
      <c r="C607" s="174">
        <f>SUM(C609:C610)</f>
        <v>1520585</v>
      </c>
      <c r="D607" s="35" t="e">
        <f>(C607/#REF!)*100</f>
        <v>#REF!</v>
      </c>
      <c r="E607" s="175">
        <f>SUM(E609:E611)</f>
        <v>1519248</v>
      </c>
      <c r="F607" s="175">
        <f>SUM(F609:F611)</f>
        <v>1108935.31</v>
      </c>
      <c r="G607" s="175">
        <f>(F607/E607)*100</f>
        <v>72.99238241551083</v>
      </c>
      <c r="H607" s="175">
        <f>SUM(H609:H611)</f>
        <v>1505133</v>
      </c>
      <c r="I607" s="175">
        <f>SUM(I609:I611)</f>
        <v>1518182</v>
      </c>
      <c r="J607" s="175">
        <f>SUM(J609:J611)</f>
        <v>1518182</v>
      </c>
      <c r="K607" s="175">
        <f>(J607/H607)*100</f>
        <v>100.86696657371807</v>
      </c>
    </row>
    <row r="608" spans="1:11" ht="12">
      <c r="A608" s="17"/>
      <c r="B608" s="172" t="s">
        <v>4</v>
      </c>
      <c r="C608" s="182"/>
      <c r="D608" s="50"/>
      <c r="E608" s="186"/>
      <c r="F608" s="183"/>
      <c r="G608" s="183"/>
      <c r="H608" s="183"/>
      <c r="I608" s="183"/>
      <c r="J608" s="183"/>
      <c r="K608" s="183"/>
    </row>
    <row r="609" spans="1:11" ht="12">
      <c r="A609" s="17"/>
      <c r="B609" s="176" t="s">
        <v>112</v>
      </c>
      <c r="C609" s="174">
        <v>1300801</v>
      </c>
      <c r="D609" s="35" t="e">
        <f>(C609/#REF!)*100</f>
        <v>#REF!</v>
      </c>
      <c r="E609" s="175">
        <v>1238179</v>
      </c>
      <c r="F609" s="175">
        <v>897163.95</v>
      </c>
      <c r="G609" s="175">
        <f aca="true" t="shared" si="11" ref="G609:G616">(F609/E609)*100</f>
        <v>72.45834002999565</v>
      </c>
      <c r="H609" s="175">
        <v>1224464</v>
      </c>
      <c r="I609" s="175">
        <v>1277677</v>
      </c>
      <c r="J609" s="175">
        <v>1277677</v>
      </c>
      <c r="K609" s="175">
        <f aca="true" t="shared" si="12" ref="K609:K616">(J609/H609)*100</f>
        <v>104.34581988527225</v>
      </c>
    </row>
    <row r="610" spans="1:11" ht="12">
      <c r="A610" s="17"/>
      <c r="B610" s="176" t="s">
        <v>36</v>
      </c>
      <c r="C610" s="174">
        <v>219784</v>
      </c>
      <c r="D610" s="38" t="e">
        <f>(C610/#REF!)*100</f>
        <v>#REF!</v>
      </c>
      <c r="E610" s="175">
        <v>231152</v>
      </c>
      <c r="F610" s="175">
        <v>172631.38</v>
      </c>
      <c r="G610" s="175">
        <f t="shared" si="11"/>
        <v>74.68305703606285</v>
      </c>
      <c r="H610" s="175">
        <v>230752</v>
      </c>
      <c r="I610" s="175">
        <v>240505</v>
      </c>
      <c r="J610" s="175">
        <v>240505</v>
      </c>
      <c r="K610" s="175">
        <f t="shared" si="12"/>
        <v>104.22661558729718</v>
      </c>
    </row>
    <row r="611" spans="1:11" ht="24">
      <c r="A611" s="17"/>
      <c r="B611" s="181" t="s">
        <v>267</v>
      </c>
      <c r="C611" s="182">
        <v>0</v>
      </c>
      <c r="D611" s="79"/>
      <c r="E611" s="183">
        <v>49917</v>
      </c>
      <c r="F611" s="183">
        <v>39139.98</v>
      </c>
      <c r="G611" s="183">
        <f t="shared" si="11"/>
        <v>78.41012080052889</v>
      </c>
      <c r="H611" s="186">
        <v>49917</v>
      </c>
      <c r="I611" s="186">
        <v>0</v>
      </c>
      <c r="J611" s="186">
        <v>0</v>
      </c>
      <c r="K611" s="201">
        <f t="shared" si="12"/>
        <v>0</v>
      </c>
    </row>
    <row r="612" spans="1:11" ht="24">
      <c r="A612" s="17"/>
      <c r="B612" s="180" t="s">
        <v>149</v>
      </c>
      <c r="C612" s="174">
        <v>0</v>
      </c>
      <c r="D612" s="35"/>
      <c r="E612" s="175">
        <v>29770</v>
      </c>
      <c r="F612" s="175">
        <v>20623.99</v>
      </c>
      <c r="G612" s="175">
        <f t="shared" si="11"/>
        <v>69.2777628485052</v>
      </c>
      <c r="H612" s="202">
        <v>29770</v>
      </c>
      <c r="I612" s="202">
        <v>0</v>
      </c>
      <c r="J612" s="202">
        <v>0</v>
      </c>
      <c r="K612" s="175">
        <f t="shared" si="12"/>
        <v>0</v>
      </c>
    </row>
    <row r="613" spans="1:11" ht="12">
      <c r="A613" s="17"/>
      <c r="B613" s="176" t="s">
        <v>227</v>
      </c>
      <c r="C613" s="174">
        <v>2834</v>
      </c>
      <c r="D613" s="38">
        <v>0</v>
      </c>
      <c r="E613" s="175">
        <v>2834</v>
      </c>
      <c r="F613" s="175">
        <v>2834</v>
      </c>
      <c r="G613" s="175">
        <f t="shared" si="11"/>
        <v>100</v>
      </c>
      <c r="H613" s="175">
        <v>2834</v>
      </c>
      <c r="I613" s="175">
        <v>0</v>
      </c>
      <c r="J613" s="175">
        <v>0</v>
      </c>
      <c r="K613" s="175">
        <f t="shared" si="12"/>
        <v>0</v>
      </c>
    </row>
    <row r="614" spans="1:11" ht="12">
      <c r="A614" s="17"/>
      <c r="B614" s="107" t="s">
        <v>463</v>
      </c>
      <c r="C614" s="200">
        <v>22500</v>
      </c>
      <c r="D614" s="79" t="e">
        <f>(C614/#REF!)*100</f>
        <v>#REF!</v>
      </c>
      <c r="E614" s="238">
        <v>22500</v>
      </c>
      <c r="F614" s="238">
        <v>18250</v>
      </c>
      <c r="G614" s="238">
        <f t="shared" si="11"/>
        <v>81.11111111111111</v>
      </c>
      <c r="H614" s="238">
        <v>18250</v>
      </c>
      <c r="I614" s="238">
        <v>22240</v>
      </c>
      <c r="J614" s="238">
        <v>22240</v>
      </c>
      <c r="K614" s="238">
        <f t="shared" si="12"/>
        <v>121.86301369863013</v>
      </c>
    </row>
    <row r="615" spans="1:11" ht="12">
      <c r="A615" s="17"/>
      <c r="B615" s="88" t="s">
        <v>4</v>
      </c>
      <c r="C615" s="182"/>
      <c r="D615" s="50"/>
      <c r="E615" s="183"/>
      <c r="F615" s="183"/>
      <c r="G615" s="183"/>
      <c r="H615" s="183"/>
      <c r="I615" s="183"/>
      <c r="J615" s="183"/>
      <c r="K615" s="183"/>
    </row>
    <row r="616" spans="1:11" ht="12" customHeight="1">
      <c r="A616" s="17"/>
      <c r="B616" s="181" t="s">
        <v>462</v>
      </c>
      <c r="C616" s="182"/>
      <c r="D616" s="50"/>
      <c r="E616" s="183">
        <v>22500</v>
      </c>
      <c r="F616" s="183">
        <v>18250</v>
      </c>
      <c r="G616" s="175">
        <f t="shared" si="11"/>
        <v>81.11111111111111</v>
      </c>
      <c r="H616" s="183">
        <v>18250</v>
      </c>
      <c r="I616" s="183">
        <v>22240</v>
      </c>
      <c r="J616" s="183">
        <v>22240</v>
      </c>
      <c r="K616" s="175">
        <f t="shared" si="12"/>
        <v>121.86301369863013</v>
      </c>
    </row>
    <row r="617" spans="1:11" ht="12.75" customHeight="1">
      <c r="A617" s="17"/>
      <c r="B617" s="43"/>
      <c r="C617" s="44"/>
      <c r="D617" s="50"/>
      <c r="E617" s="156"/>
      <c r="F617" s="156"/>
      <c r="G617" s="156"/>
      <c r="H617" s="156"/>
      <c r="I617" s="156"/>
      <c r="J617" s="156"/>
      <c r="K617" s="156"/>
    </row>
    <row r="618" spans="1:11" ht="36">
      <c r="A618" s="51">
        <v>85220</v>
      </c>
      <c r="B618" s="80" t="s">
        <v>89</v>
      </c>
      <c r="C618" s="31">
        <f>SUM(C620)</f>
        <v>85000</v>
      </c>
      <c r="D618" s="52" t="e">
        <f>(C618/#REF!)*100</f>
        <v>#REF!</v>
      </c>
      <c r="E618" s="152">
        <f>SUM(E620)</f>
        <v>85000</v>
      </c>
      <c r="F618" s="152">
        <f>SUM(F620)</f>
        <v>63944.09</v>
      </c>
      <c r="G618" s="152">
        <f>(F618/E618)*100</f>
        <v>75.22834117647058</v>
      </c>
      <c r="H618" s="152">
        <f>SUM(H620)</f>
        <v>85000</v>
      </c>
      <c r="I618" s="152">
        <f>SUM(I620)</f>
        <v>85000</v>
      </c>
      <c r="J618" s="152">
        <f>SUM(J620)</f>
        <v>85000</v>
      </c>
      <c r="K618" s="152">
        <f>(J618/H618)*100</f>
        <v>100</v>
      </c>
    </row>
    <row r="619" spans="1:11" ht="12">
      <c r="A619" s="77"/>
      <c r="B619" s="88"/>
      <c r="C619" s="33"/>
      <c r="D619" s="50"/>
      <c r="E619" s="153"/>
      <c r="F619" s="153"/>
      <c r="G619" s="153"/>
      <c r="H619" s="153"/>
      <c r="I619" s="153"/>
      <c r="J619" s="153"/>
      <c r="K619" s="153"/>
    </row>
    <row r="620" spans="1:11" ht="24">
      <c r="A620" s="77"/>
      <c r="B620" s="181" t="s">
        <v>231</v>
      </c>
      <c r="C620" s="182">
        <v>85000</v>
      </c>
      <c r="D620" s="50" t="e">
        <f>(C620/#REF!)*100</f>
        <v>#REF!</v>
      </c>
      <c r="E620" s="183">
        <v>85000</v>
      </c>
      <c r="F620" s="183">
        <v>63944.09</v>
      </c>
      <c r="G620" s="183">
        <f>(F620/E620)*100</f>
        <v>75.22834117647058</v>
      </c>
      <c r="H620" s="183">
        <v>85000</v>
      </c>
      <c r="I620" s="183">
        <v>85000</v>
      </c>
      <c r="J620" s="183">
        <v>85000</v>
      </c>
      <c r="K620" s="183">
        <f>(J620/H620)*100</f>
        <v>100</v>
      </c>
    </row>
    <row r="621" spans="1:11" ht="12">
      <c r="A621" s="77"/>
      <c r="B621" s="181" t="s">
        <v>4</v>
      </c>
      <c r="C621" s="182"/>
      <c r="D621" s="50"/>
      <c r="E621" s="183"/>
      <c r="F621" s="183"/>
      <c r="G621" s="183"/>
      <c r="H621" s="183"/>
      <c r="I621" s="183"/>
      <c r="J621" s="183"/>
      <c r="K621" s="183"/>
    </row>
    <row r="622" spans="1:11" ht="12">
      <c r="A622" s="77"/>
      <c r="B622" s="180" t="s">
        <v>126</v>
      </c>
      <c r="C622" s="174">
        <v>67216</v>
      </c>
      <c r="D622" s="35" t="e">
        <f>(C622/#REF!)*100</f>
        <v>#REF!</v>
      </c>
      <c r="E622" s="175">
        <v>80178</v>
      </c>
      <c r="F622" s="175">
        <v>60824.03</v>
      </c>
      <c r="G622" s="175">
        <f>(F622/E622)*100</f>
        <v>75.86124622714459</v>
      </c>
      <c r="H622" s="175">
        <v>80178</v>
      </c>
      <c r="I622" s="175">
        <v>78120</v>
      </c>
      <c r="J622" s="175">
        <v>78120</v>
      </c>
      <c r="K622" s="175">
        <f>(J622/H622)*100</f>
        <v>97.43321110529072</v>
      </c>
    </row>
    <row r="623" spans="1:11" ht="12.75" customHeight="1">
      <c r="A623" s="17"/>
      <c r="B623" s="17"/>
      <c r="C623" s="49"/>
      <c r="D623" s="50"/>
      <c r="E623" s="158"/>
      <c r="F623" s="158"/>
      <c r="G623" s="158"/>
      <c r="H623" s="158"/>
      <c r="I623" s="158"/>
      <c r="J623" s="158"/>
      <c r="K623" s="158"/>
    </row>
    <row r="624" spans="1:11" ht="24">
      <c r="A624" s="51">
        <v>85228</v>
      </c>
      <c r="B624" s="54" t="s">
        <v>88</v>
      </c>
      <c r="C624" s="31">
        <f>SUM(C626,C628)</f>
        <v>178000</v>
      </c>
      <c r="D624" s="32" t="e">
        <f>(C624/#REF!)*100</f>
        <v>#REF!</v>
      </c>
      <c r="E624" s="152">
        <f>SUM(E626,E628)</f>
        <v>181500</v>
      </c>
      <c r="F624" s="152">
        <f>SUM(F626,F628)</f>
        <v>109497.61</v>
      </c>
      <c r="G624" s="152">
        <f>(F624/E624)*100</f>
        <v>60.32926170798898</v>
      </c>
      <c r="H624" s="152">
        <f>SUM(H626,H628)</f>
        <v>157602.81</v>
      </c>
      <c r="I624" s="152">
        <f>SUM(I626,I628)</f>
        <v>171000</v>
      </c>
      <c r="J624" s="152">
        <f>SUM(J626,J628)</f>
        <v>171000</v>
      </c>
      <c r="K624" s="152">
        <f>(J624/H624)*100</f>
        <v>108.50060351081304</v>
      </c>
    </row>
    <row r="625" spans="1:11" ht="12.75" customHeight="1">
      <c r="A625" s="17"/>
      <c r="B625" s="17"/>
      <c r="C625" s="33"/>
      <c r="D625" s="69"/>
      <c r="E625" s="158"/>
      <c r="F625" s="158"/>
      <c r="G625" s="153"/>
      <c r="H625" s="153"/>
      <c r="I625" s="153"/>
      <c r="J625" s="153"/>
      <c r="K625" s="153"/>
    </row>
    <row r="626" spans="1:11" ht="12">
      <c r="A626" s="17"/>
      <c r="B626" s="176" t="s">
        <v>7</v>
      </c>
      <c r="C626" s="174">
        <v>152000</v>
      </c>
      <c r="D626" s="35" t="e">
        <f>(C626/#REF!)*100</f>
        <v>#REF!</v>
      </c>
      <c r="E626" s="175">
        <v>152000</v>
      </c>
      <c r="F626" s="175">
        <v>89313.61</v>
      </c>
      <c r="G626" s="175">
        <f>(F626/E626)*100</f>
        <v>58.75895394736842</v>
      </c>
      <c r="H626" s="175">
        <v>130602.81</v>
      </c>
      <c r="I626" s="175">
        <v>145000</v>
      </c>
      <c r="J626" s="175">
        <v>145000</v>
      </c>
      <c r="K626" s="175">
        <f>(J626/H626)*100</f>
        <v>111.02364489707381</v>
      </c>
    </row>
    <row r="627" spans="1:11" ht="12">
      <c r="A627" s="17"/>
      <c r="B627" s="172"/>
      <c r="C627" s="182"/>
      <c r="D627" s="50"/>
      <c r="E627" s="186"/>
      <c r="F627" s="186"/>
      <c r="G627" s="183"/>
      <c r="H627" s="183"/>
      <c r="I627" s="183"/>
      <c r="J627" s="183"/>
      <c r="K627" s="183"/>
    </row>
    <row r="628" spans="1:11" ht="12.75" customHeight="1">
      <c r="A628" s="36"/>
      <c r="B628" s="176" t="s">
        <v>8</v>
      </c>
      <c r="C628" s="174">
        <v>26000</v>
      </c>
      <c r="D628" s="35" t="e">
        <f>(C628/#REF!)*100</f>
        <v>#REF!</v>
      </c>
      <c r="E628" s="175">
        <v>29500</v>
      </c>
      <c r="F628" s="175">
        <v>20184</v>
      </c>
      <c r="G628" s="175">
        <f>(F628/E628)*100</f>
        <v>68.42033898305084</v>
      </c>
      <c r="H628" s="175">
        <v>27000</v>
      </c>
      <c r="I628" s="175">
        <v>26000</v>
      </c>
      <c r="J628" s="175">
        <v>26000</v>
      </c>
      <c r="K628" s="175">
        <f>(J628/H628)*100</f>
        <v>96.29629629629629</v>
      </c>
    </row>
    <row r="629" spans="1:11" ht="12.75" customHeight="1">
      <c r="A629" s="43"/>
      <c r="B629" s="43"/>
      <c r="C629" s="44"/>
      <c r="D629" s="50"/>
      <c r="E629" s="156"/>
      <c r="F629" s="156"/>
      <c r="G629" s="156"/>
      <c r="H629" s="156"/>
      <c r="I629" s="156"/>
      <c r="J629" s="156"/>
      <c r="K629" s="156"/>
    </row>
    <row r="630" spans="1:11" ht="12">
      <c r="A630" s="51">
        <v>85295</v>
      </c>
      <c r="B630" s="36" t="s">
        <v>47</v>
      </c>
      <c r="C630" s="33">
        <f>SUM(C632:C636)</f>
        <v>311000</v>
      </c>
      <c r="D630" s="52" t="e">
        <f>(C630/#REF!)*100</f>
        <v>#REF!</v>
      </c>
      <c r="E630" s="153">
        <f>SUM(E632:E636)</f>
        <v>798483</v>
      </c>
      <c r="F630" s="153">
        <f>SUM(F632:F636)</f>
        <v>435032.3</v>
      </c>
      <c r="G630" s="152">
        <f>(F630/E630)*100</f>
        <v>54.4823496555343</v>
      </c>
      <c r="H630" s="153">
        <f>SUM(H632:H636)</f>
        <v>798483</v>
      </c>
      <c r="I630" s="153">
        <f>SUM(I632:I636)</f>
        <v>0</v>
      </c>
      <c r="J630" s="153">
        <f>SUM(J632:J636)</f>
        <v>0</v>
      </c>
      <c r="K630" s="152">
        <f>(J630/H630)*100</f>
        <v>0</v>
      </c>
    </row>
    <row r="631" spans="1:11" ht="12.75" customHeight="1">
      <c r="A631" s="17"/>
      <c r="B631" s="43"/>
      <c r="C631" s="53"/>
      <c r="D631" s="50"/>
      <c r="E631" s="159"/>
      <c r="F631" s="159"/>
      <c r="G631" s="159"/>
      <c r="H631" s="159"/>
      <c r="I631" s="159"/>
      <c r="J631" s="159"/>
      <c r="K631" s="159"/>
    </row>
    <row r="632" spans="1:11" ht="12">
      <c r="A632" s="17"/>
      <c r="B632" s="181" t="s">
        <v>20</v>
      </c>
      <c r="C632" s="182">
        <v>12000</v>
      </c>
      <c r="D632" s="50" t="e">
        <f>(C632/#REF!)*100</f>
        <v>#REF!</v>
      </c>
      <c r="E632" s="183">
        <v>12000</v>
      </c>
      <c r="F632" s="183">
        <v>5600</v>
      </c>
      <c r="G632" s="183">
        <f>(F632/E632)*100</f>
        <v>46.666666666666664</v>
      </c>
      <c r="H632" s="183">
        <v>12000</v>
      </c>
      <c r="I632" s="183">
        <v>0</v>
      </c>
      <c r="J632" s="183">
        <v>0</v>
      </c>
      <c r="K632" s="183">
        <f>(J632/H632)*100</f>
        <v>0</v>
      </c>
    </row>
    <row r="633" spans="1:11" ht="12.75" customHeight="1">
      <c r="A633" s="17"/>
      <c r="B633" s="181"/>
      <c r="C633" s="182"/>
      <c r="D633" s="50"/>
      <c r="E633" s="186"/>
      <c r="F633" s="186"/>
      <c r="G633" s="183"/>
      <c r="H633" s="183"/>
      <c r="I633" s="183"/>
      <c r="J633" s="183"/>
      <c r="K633" s="183"/>
    </row>
    <row r="634" spans="1:11" ht="12">
      <c r="A634" s="17"/>
      <c r="B634" s="181" t="s">
        <v>110</v>
      </c>
      <c r="C634" s="182">
        <v>299000</v>
      </c>
      <c r="D634" s="50" t="e">
        <f>(C634/#REF!)*100</f>
        <v>#REF!</v>
      </c>
      <c r="E634" s="183">
        <v>359000</v>
      </c>
      <c r="F634" s="183">
        <v>205061.72</v>
      </c>
      <c r="G634" s="183">
        <f>(F634/E634)*100</f>
        <v>57.120256267409474</v>
      </c>
      <c r="H634" s="183">
        <v>359000</v>
      </c>
      <c r="I634" s="183">
        <v>0</v>
      </c>
      <c r="J634" s="183">
        <v>0</v>
      </c>
      <c r="K634" s="183">
        <f>(J634/H634)*100</f>
        <v>0</v>
      </c>
    </row>
    <row r="635" spans="1:11" ht="12">
      <c r="A635" s="17"/>
      <c r="B635" s="181"/>
      <c r="C635" s="182"/>
      <c r="D635" s="35"/>
      <c r="E635" s="186"/>
      <c r="F635" s="186"/>
      <c r="G635" s="183"/>
      <c r="H635" s="183"/>
      <c r="I635" s="183"/>
      <c r="J635" s="183"/>
      <c r="K635" s="183"/>
    </row>
    <row r="636" spans="1:11" ht="24">
      <c r="A636" s="17"/>
      <c r="B636" s="181" t="s">
        <v>266</v>
      </c>
      <c r="C636" s="182">
        <v>0</v>
      </c>
      <c r="D636" s="50"/>
      <c r="E636" s="183">
        <v>427483</v>
      </c>
      <c r="F636" s="183">
        <v>224370.58</v>
      </c>
      <c r="G636" s="183">
        <f>(F636/E636)*100</f>
        <v>52.48643337863727</v>
      </c>
      <c r="H636" s="183">
        <v>427483</v>
      </c>
      <c r="I636" s="183">
        <v>0</v>
      </c>
      <c r="J636" s="183">
        <v>0</v>
      </c>
      <c r="K636" s="183">
        <f>(J636/H636)*100</f>
        <v>0</v>
      </c>
    </row>
    <row r="637" spans="1:11" ht="24">
      <c r="A637" s="36"/>
      <c r="B637" s="180" t="s">
        <v>149</v>
      </c>
      <c r="C637" s="174">
        <v>0</v>
      </c>
      <c r="D637" s="35"/>
      <c r="E637" s="175">
        <v>324342</v>
      </c>
      <c r="F637" s="175">
        <v>163641.13</v>
      </c>
      <c r="G637" s="175">
        <f>(F637/E637)*100</f>
        <v>50.453265380370105</v>
      </c>
      <c r="H637" s="175">
        <v>324342</v>
      </c>
      <c r="I637" s="175">
        <v>0</v>
      </c>
      <c r="J637" s="175">
        <v>0</v>
      </c>
      <c r="K637" s="175">
        <f>(J637/H637)*100</f>
        <v>0</v>
      </c>
    </row>
    <row r="638" spans="1:11" ht="12.75" customHeight="1">
      <c r="A638" s="89"/>
      <c r="B638" s="120"/>
      <c r="C638" s="41"/>
      <c r="D638" s="68"/>
      <c r="E638" s="155"/>
      <c r="F638" s="155"/>
      <c r="G638" s="155"/>
      <c r="H638" s="155"/>
      <c r="I638" s="155"/>
      <c r="J638" s="155"/>
      <c r="K638" s="155"/>
    </row>
    <row r="639" spans="1:11" ht="12.75" customHeight="1">
      <c r="A639" s="43"/>
      <c r="B639" s="59"/>
      <c r="C639" s="44"/>
      <c r="D639" s="50"/>
      <c r="E639" s="156"/>
      <c r="F639" s="156"/>
      <c r="G639" s="156"/>
      <c r="H639" s="156"/>
      <c r="I639" s="156"/>
      <c r="J639" s="156"/>
      <c r="K639" s="156"/>
    </row>
    <row r="640" spans="1:11" ht="24.75" thickBot="1">
      <c r="A640" s="46">
        <v>853</v>
      </c>
      <c r="B640" s="115" t="s">
        <v>90</v>
      </c>
      <c r="C640" s="48">
        <f>SUM(C642,C649)</f>
        <v>929770</v>
      </c>
      <c r="D640" s="24" t="e">
        <f>(C640/#REF!)*100</f>
        <v>#REF!</v>
      </c>
      <c r="E640" s="157">
        <f>SUM(E642,E649)</f>
        <v>931798</v>
      </c>
      <c r="F640" s="157">
        <f>SUM(F642,F649)</f>
        <v>675520.12</v>
      </c>
      <c r="G640" s="103">
        <f>(F640/E640)*100</f>
        <v>72.49641231253983</v>
      </c>
      <c r="H640" s="157">
        <f>SUM(H642,H649)</f>
        <v>931798</v>
      </c>
      <c r="I640" s="157">
        <f>SUM(I642,I649)</f>
        <v>925400</v>
      </c>
      <c r="J640" s="157">
        <f>SUM(J642,J649)</f>
        <v>925400</v>
      </c>
      <c r="K640" s="24">
        <f>(J640/H640)*100</f>
        <v>99.3133704944634</v>
      </c>
    </row>
    <row r="641" spans="1:11" ht="12.75" customHeight="1" thickTop="1">
      <c r="A641" s="17"/>
      <c r="B641" s="59"/>
      <c r="C641" s="49"/>
      <c r="D641" s="50"/>
      <c r="E641" s="158"/>
      <c r="F641" s="158"/>
      <c r="G641" s="158"/>
      <c r="H641" s="158"/>
      <c r="I641" s="158"/>
      <c r="J641" s="158"/>
      <c r="K641" s="158"/>
    </row>
    <row r="642" spans="1:11" ht="12">
      <c r="A642" s="51">
        <v>85305</v>
      </c>
      <c r="B642" s="36" t="s">
        <v>91</v>
      </c>
      <c r="C642" s="31">
        <f>SUM(C644,C647)</f>
        <v>929770</v>
      </c>
      <c r="D642" s="52" t="e">
        <f>(C642/#REF!)*100</f>
        <v>#REF!</v>
      </c>
      <c r="E642" s="152">
        <f>SUM(E644,E647)</f>
        <v>929770</v>
      </c>
      <c r="F642" s="152">
        <f>SUM(F644,F647)</f>
        <v>675290.12</v>
      </c>
      <c r="G642" s="152">
        <f>(F642/E642)*100</f>
        <v>72.62980306957635</v>
      </c>
      <c r="H642" s="152">
        <f>SUM(H644,H647)</f>
        <v>929770</v>
      </c>
      <c r="I642" s="152">
        <f>SUM(I644,I647)</f>
        <v>925400</v>
      </c>
      <c r="J642" s="152">
        <f>SUM(J644,J647)</f>
        <v>925400</v>
      </c>
      <c r="K642" s="152">
        <f>(J642/H642)*100</f>
        <v>99.52999128816803</v>
      </c>
    </row>
    <row r="643" spans="1:11" ht="12.75" customHeight="1">
      <c r="A643" s="17"/>
      <c r="B643" s="17"/>
      <c r="C643" s="44"/>
      <c r="D643" s="50"/>
      <c r="E643" s="159"/>
      <c r="F643" s="156"/>
      <c r="G643" s="156"/>
      <c r="H643" s="156"/>
      <c r="I643" s="156"/>
      <c r="J643" s="156"/>
      <c r="K643" s="156"/>
    </row>
    <row r="644" spans="1:11" ht="12">
      <c r="A644" s="17"/>
      <c r="B644" s="176" t="s">
        <v>92</v>
      </c>
      <c r="C644" s="174">
        <f>SUM(C645:C646)</f>
        <v>929200</v>
      </c>
      <c r="D644" s="35" t="e">
        <f>(C644/#REF!)*100</f>
        <v>#REF!</v>
      </c>
      <c r="E644" s="175">
        <f>SUM(E645:E646)</f>
        <v>929200</v>
      </c>
      <c r="F644" s="175">
        <f>SUM(F645:F646)</f>
        <v>674720.12</v>
      </c>
      <c r="G644" s="175">
        <f>(F644/E644)*100</f>
        <v>72.61301334481274</v>
      </c>
      <c r="H644" s="175">
        <f>SUM(H645:H646)</f>
        <v>929200</v>
      </c>
      <c r="I644" s="175">
        <f>SUM(I645:I646)</f>
        <v>925400</v>
      </c>
      <c r="J644" s="175">
        <f>SUM(J645:J646)</f>
        <v>925400</v>
      </c>
      <c r="K644" s="175">
        <f>(J644/H644)*100</f>
        <v>99.59104606112786</v>
      </c>
    </row>
    <row r="645" spans="1:11" ht="12">
      <c r="A645" s="86"/>
      <c r="B645" s="172" t="s">
        <v>157</v>
      </c>
      <c r="C645" s="182">
        <v>761400</v>
      </c>
      <c r="D645" s="50" t="e">
        <f>(C645/#REF!)*100</f>
        <v>#REF!</v>
      </c>
      <c r="E645" s="183">
        <v>761400</v>
      </c>
      <c r="F645" s="183">
        <v>525253.9</v>
      </c>
      <c r="G645" s="183">
        <f>(F645/E645)*100</f>
        <v>68.98527712109272</v>
      </c>
      <c r="H645" s="183">
        <v>761400</v>
      </c>
      <c r="I645" s="183">
        <v>755000</v>
      </c>
      <c r="J645" s="183">
        <v>755000</v>
      </c>
      <c r="K645" s="201">
        <f>(J645/H645)*100</f>
        <v>99.15944313107433</v>
      </c>
    </row>
    <row r="646" spans="1:11" ht="12">
      <c r="A646" s="17"/>
      <c r="B646" s="176" t="s">
        <v>158</v>
      </c>
      <c r="C646" s="174">
        <v>167800</v>
      </c>
      <c r="D646" s="35" t="e">
        <f>(C646/#REF!)*100</f>
        <v>#REF!</v>
      </c>
      <c r="E646" s="175">
        <v>167800</v>
      </c>
      <c r="F646" s="175">
        <v>149466.22</v>
      </c>
      <c r="G646" s="175">
        <f>(F646/E646)*100</f>
        <v>89.07402860548271</v>
      </c>
      <c r="H646" s="175">
        <v>167800</v>
      </c>
      <c r="I646" s="175">
        <v>170400</v>
      </c>
      <c r="J646" s="175">
        <v>170400</v>
      </c>
      <c r="K646" s="175">
        <f>(J646/I646)*100</f>
        <v>100</v>
      </c>
    </row>
    <row r="647" spans="1:11" ht="12">
      <c r="A647" s="17"/>
      <c r="B647" s="176" t="s">
        <v>228</v>
      </c>
      <c r="C647" s="174">
        <v>570</v>
      </c>
      <c r="D647" s="35">
        <v>0</v>
      </c>
      <c r="E647" s="175">
        <v>570</v>
      </c>
      <c r="F647" s="175">
        <v>570</v>
      </c>
      <c r="G647" s="175">
        <f>(F647/E647)*100</f>
        <v>100</v>
      </c>
      <c r="H647" s="175">
        <v>570</v>
      </c>
      <c r="I647" s="175">
        <v>0</v>
      </c>
      <c r="J647" s="175">
        <v>0</v>
      </c>
      <c r="K647" s="175">
        <v>0</v>
      </c>
    </row>
    <row r="648" spans="1:11" ht="12">
      <c r="A648" s="17"/>
      <c r="B648" s="121"/>
      <c r="C648" s="122"/>
      <c r="D648" s="69"/>
      <c r="E648" s="165"/>
      <c r="F648" s="165"/>
      <c r="G648" s="165"/>
      <c r="H648" s="165"/>
      <c r="I648" s="165"/>
      <c r="J648" s="165"/>
      <c r="K648" s="165"/>
    </row>
    <row r="649" spans="1:11" ht="12">
      <c r="A649" s="51">
        <v>85395</v>
      </c>
      <c r="B649" s="123" t="s">
        <v>47</v>
      </c>
      <c r="C649" s="31">
        <f>SUM(C651)</f>
        <v>0</v>
      </c>
      <c r="D649" s="52" t="e">
        <f>(C649/#REF!)*100</f>
        <v>#REF!</v>
      </c>
      <c r="E649" s="152">
        <f>SUM(E651)</f>
        <v>2028</v>
      </c>
      <c r="F649" s="152">
        <f>SUM(F651)</f>
        <v>230</v>
      </c>
      <c r="G649" s="152">
        <f>(F649/E649)*100</f>
        <v>11.341222879684418</v>
      </c>
      <c r="H649" s="152">
        <f>SUM(H651)</f>
        <v>2028</v>
      </c>
      <c r="I649" s="152">
        <f>SUM(I651)</f>
        <v>0</v>
      </c>
      <c r="J649" s="152">
        <f>SUM(J651)</f>
        <v>0</v>
      </c>
      <c r="K649" s="152">
        <v>0</v>
      </c>
    </row>
    <row r="650" spans="1:11" ht="12">
      <c r="A650" s="43"/>
      <c r="B650" s="17"/>
      <c r="C650" s="44"/>
      <c r="D650" s="50"/>
      <c r="E650" s="156"/>
      <c r="F650" s="156"/>
      <c r="G650" s="156"/>
      <c r="H650" s="156"/>
      <c r="I650" s="156"/>
      <c r="J650" s="156"/>
      <c r="K650" s="156"/>
    </row>
    <row r="651" spans="1:11" ht="24">
      <c r="A651" s="36"/>
      <c r="B651" s="180" t="s">
        <v>268</v>
      </c>
      <c r="C651" s="174">
        <f>SUM(C652:C653)</f>
        <v>0</v>
      </c>
      <c r="D651" s="35" t="e">
        <f>(C651/#REF!)*100</f>
        <v>#REF!</v>
      </c>
      <c r="E651" s="175">
        <v>2028</v>
      </c>
      <c r="F651" s="175">
        <v>230</v>
      </c>
      <c r="G651" s="175">
        <f>(F651/E651)*100</f>
        <v>11.341222879684418</v>
      </c>
      <c r="H651" s="175">
        <v>2028</v>
      </c>
      <c r="I651" s="175">
        <f>SUM(I652:I653)</f>
        <v>0</v>
      </c>
      <c r="J651" s="175">
        <f>SUM(J652:J653)</f>
        <v>0</v>
      </c>
      <c r="K651" s="175">
        <v>0</v>
      </c>
    </row>
    <row r="652" spans="1:11" ht="12">
      <c r="A652" s="39"/>
      <c r="B652" s="82"/>
      <c r="C652" s="93"/>
      <c r="D652" s="94"/>
      <c r="E652" s="163"/>
      <c r="F652" s="163"/>
      <c r="G652" s="163"/>
      <c r="H652" s="163"/>
      <c r="I652" s="163"/>
      <c r="J652" s="163"/>
      <c r="K652" s="163"/>
    </row>
    <row r="653" spans="1:11" ht="12.75" customHeight="1">
      <c r="A653" s="43"/>
      <c r="B653" s="43"/>
      <c r="C653" s="44"/>
      <c r="D653" s="50"/>
      <c r="E653" s="156"/>
      <c r="F653" s="156"/>
      <c r="G653" s="156"/>
      <c r="H653" s="156"/>
      <c r="I653" s="156"/>
      <c r="J653" s="156"/>
      <c r="K653" s="156"/>
    </row>
    <row r="654" spans="1:11" ht="12.75" thickBot="1">
      <c r="A654" s="46">
        <v>854</v>
      </c>
      <c r="B654" s="115" t="s">
        <v>93</v>
      </c>
      <c r="C654" s="48">
        <f>SUM(C656,C667,C673)</f>
        <v>448912</v>
      </c>
      <c r="D654" s="124" t="e">
        <f>(C654/#REF!)*100</f>
        <v>#REF!</v>
      </c>
      <c r="E654" s="157">
        <f>SUM(E656,E667,E673)</f>
        <v>689772</v>
      </c>
      <c r="F654" s="157">
        <f>SUM(F656,F667,F673)</f>
        <v>422854.35</v>
      </c>
      <c r="G654" s="103">
        <f>(F654/E654)*100</f>
        <v>61.303495937788135</v>
      </c>
      <c r="H654" s="157">
        <f>SUM(H656,H667,H673)</f>
        <v>596544.6</v>
      </c>
      <c r="I654" s="157">
        <f>SUM(I656,I667,I673)</f>
        <v>468761</v>
      </c>
      <c r="J654" s="157">
        <f>SUM(J656,J667,J673)</f>
        <v>468761</v>
      </c>
      <c r="K654" s="24">
        <f>(J654/H654)*100</f>
        <v>78.57937193631457</v>
      </c>
    </row>
    <row r="655" spans="1:11" ht="12.75" customHeight="1" thickTop="1">
      <c r="A655" s="17"/>
      <c r="B655" s="125"/>
      <c r="C655" s="33"/>
      <c r="D655" s="69"/>
      <c r="E655" s="153"/>
      <c r="F655" s="153"/>
      <c r="G655" s="153"/>
      <c r="H655" s="153"/>
      <c r="I655" s="153"/>
      <c r="J655" s="153"/>
      <c r="K655" s="153"/>
    </row>
    <row r="656" spans="1:11" ht="12">
      <c r="A656" s="51">
        <v>85401</v>
      </c>
      <c r="B656" s="97" t="s">
        <v>94</v>
      </c>
      <c r="C656" s="31">
        <f>SUM(C658:C658)</f>
        <v>418912</v>
      </c>
      <c r="D656" s="32" t="e">
        <f>(C656/#REF!)*100</f>
        <v>#REF!</v>
      </c>
      <c r="E656" s="152">
        <f>SUM(E658:E658)</f>
        <v>434519</v>
      </c>
      <c r="F656" s="152">
        <f>SUM(F658:F658)</f>
        <v>321296.75</v>
      </c>
      <c r="G656" s="152">
        <f>(F656/E656)*100</f>
        <v>73.94308419194557</v>
      </c>
      <c r="H656" s="152">
        <f>SUM(H658:H658)</f>
        <v>434519</v>
      </c>
      <c r="I656" s="152">
        <f>SUM(I658:I658)</f>
        <v>438761</v>
      </c>
      <c r="J656" s="152">
        <f>SUM(J658:J658)</f>
        <v>438761</v>
      </c>
      <c r="K656" s="152">
        <f>(J656/H656)*100</f>
        <v>100.9762519015279</v>
      </c>
    </row>
    <row r="657" spans="1:11" ht="12.75" customHeight="1">
      <c r="A657" s="17"/>
      <c r="B657" s="59"/>
      <c r="C657" s="53"/>
      <c r="D657" s="69"/>
      <c r="E657" s="159"/>
      <c r="F657" s="159"/>
      <c r="G657" s="159"/>
      <c r="H657" s="159"/>
      <c r="I657" s="159"/>
      <c r="J657" s="159"/>
      <c r="K657" s="159"/>
    </row>
    <row r="658" spans="1:11" ht="12">
      <c r="A658" s="17"/>
      <c r="B658" s="225" t="s">
        <v>172</v>
      </c>
      <c r="C658" s="182">
        <f>SUM(C660:C661)</f>
        <v>418912</v>
      </c>
      <c r="D658" s="50" t="e">
        <f>(C658/#REF!)*100</f>
        <v>#REF!</v>
      </c>
      <c r="E658" s="183">
        <f>SUM(E660:E661)</f>
        <v>434519</v>
      </c>
      <c r="F658" s="183">
        <f>SUM(F660:F661)</f>
        <v>321296.75</v>
      </c>
      <c r="G658" s="183">
        <f>(F658/E658)*100</f>
        <v>73.94308419194557</v>
      </c>
      <c r="H658" s="183">
        <f>SUM(H660:H661)</f>
        <v>434519</v>
      </c>
      <c r="I658" s="183">
        <f>SUM(I660:I661)</f>
        <v>438761</v>
      </c>
      <c r="J658" s="183">
        <f>SUM(J660:J661)</f>
        <v>438761</v>
      </c>
      <c r="K658" s="183">
        <f>(J658/H658)*100</f>
        <v>100.9762519015279</v>
      </c>
    </row>
    <row r="659" spans="1:11" ht="12">
      <c r="A659" s="17"/>
      <c r="B659" s="225" t="s">
        <v>115</v>
      </c>
      <c r="C659" s="182"/>
      <c r="D659" s="50"/>
      <c r="E659" s="183"/>
      <c r="F659" s="183"/>
      <c r="G659" s="183"/>
      <c r="H659" s="183"/>
      <c r="I659" s="183"/>
      <c r="J659" s="183"/>
      <c r="K659" s="183"/>
    </row>
    <row r="660" spans="1:11" ht="12">
      <c r="A660" s="17"/>
      <c r="B660" s="225" t="s">
        <v>111</v>
      </c>
      <c r="C660" s="182">
        <v>384658</v>
      </c>
      <c r="D660" s="50" t="e">
        <f>(C660/#REF!)*100</f>
        <v>#REF!</v>
      </c>
      <c r="E660" s="183">
        <v>400265</v>
      </c>
      <c r="F660" s="183">
        <v>294855.04</v>
      </c>
      <c r="G660" s="183">
        <f>(F660/E660)*100</f>
        <v>73.66495696601001</v>
      </c>
      <c r="H660" s="183">
        <v>400265</v>
      </c>
      <c r="I660" s="183">
        <v>409502</v>
      </c>
      <c r="J660" s="183">
        <v>409502</v>
      </c>
      <c r="K660" s="183">
        <f>(J660/H660)*100</f>
        <v>102.30772113474822</v>
      </c>
    </row>
    <row r="661" spans="1:11" ht="12.75" thickBot="1">
      <c r="A661" s="36"/>
      <c r="B661" s="176" t="s">
        <v>26</v>
      </c>
      <c r="C661" s="174">
        <v>34254</v>
      </c>
      <c r="D661" s="35" t="e">
        <f>(C661/#REF!)*100</f>
        <v>#REF!</v>
      </c>
      <c r="E661" s="175">
        <v>34254</v>
      </c>
      <c r="F661" s="175">
        <v>26441.71</v>
      </c>
      <c r="G661" s="175">
        <f>(F661/E661)*100</f>
        <v>77.19305774508086</v>
      </c>
      <c r="H661" s="175">
        <v>34254</v>
      </c>
      <c r="I661" s="175">
        <v>29259</v>
      </c>
      <c r="J661" s="175">
        <v>29259</v>
      </c>
      <c r="K661" s="175">
        <f>(J661/H661)*100</f>
        <v>85.41776142932213</v>
      </c>
    </row>
    <row r="662" spans="1:11" ht="12">
      <c r="A662" s="2"/>
      <c r="B662" s="3"/>
      <c r="C662" s="4"/>
      <c r="D662" s="5"/>
      <c r="E662" s="4"/>
      <c r="F662" s="4"/>
      <c r="G662" s="4"/>
      <c r="H662" s="4"/>
      <c r="I662" s="4"/>
      <c r="J662" s="4"/>
      <c r="K662" s="4"/>
    </row>
    <row r="663" spans="1:11" ht="12">
      <c r="A663" s="6" t="s">
        <v>43</v>
      </c>
      <c r="B663" s="7" t="s">
        <v>0</v>
      </c>
      <c r="C663" s="8" t="s">
        <v>249</v>
      </c>
      <c r="D663" s="8" t="s">
        <v>42</v>
      </c>
      <c r="E663" s="8" t="s">
        <v>39</v>
      </c>
      <c r="F663" s="8" t="s">
        <v>12</v>
      </c>
      <c r="G663" s="8" t="s">
        <v>42</v>
      </c>
      <c r="H663" s="8" t="s">
        <v>285</v>
      </c>
      <c r="I663" s="8" t="s">
        <v>288</v>
      </c>
      <c r="J663" s="8" t="s">
        <v>289</v>
      </c>
      <c r="K663" s="8" t="s">
        <v>42</v>
      </c>
    </row>
    <row r="664" spans="1:11" ht="12">
      <c r="A664" s="6" t="s">
        <v>45</v>
      </c>
      <c r="B664" s="9"/>
      <c r="C664" s="8" t="s">
        <v>248</v>
      </c>
      <c r="D664" s="10" t="s">
        <v>13</v>
      </c>
      <c r="E664" s="8" t="s">
        <v>284</v>
      </c>
      <c r="F664" s="8" t="s">
        <v>284</v>
      </c>
      <c r="G664" s="8" t="s">
        <v>13</v>
      </c>
      <c r="H664" s="8" t="s">
        <v>286</v>
      </c>
      <c r="I664" s="8" t="s">
        <v>469</v>
      </c>
      <c r="J664" s="8" t="s">
        <v>287</v>
      </c>
      <c r="K664" s="8" t="s">
        <v>13</v>
      </c>
    </row>
    <row r="665" spans="1:11" ht="12.75" thickBot="1">
      <c r="A665" s="11"/>
      <c r="B665" s="12"/>
      <c r="C665" s="13"/>
      <c r="D665" s="13"/>
      <c r="E665" s="13" t="s">
        <v>467</v>
      </c>
      <c r="F665" s="13" t="s">
        <v>467</v>
      </c>
      <c r="G665" s="13"/>
      <c r="H665" s="13" t="s">
        <v>468</v>
      </c>
      <c r="I665" s="13" t="s">
        <v>467</v>
      </c>
      <c r="J665" s="13" t="s">
        <v>467</v>
      </c>
      <c r="K665" s="13"/>
    </row>
    <row r="666" spans="1:11" ht="12">
      <c r="A666" s="43"/>
      <c r="B666" s="43"/>
      <c r="C666" s="53"/>
      <c r="D666" s="64"/>
      <c r="E666" s="159"/>
      <c r="F666" s="159"/>
      <c r="G666" s="159"/>
      <c r="H666" s="159"/>
      <c r="I666" s="159"/>
      <c r="J666" s="159"/>
      <c r="K666" s="159"/>
    </row>
    <row r="667" spans="1:11" ht="12">
      <c r="A667" s="51">
        <v>85415</v>
      </c>
      <c r="B667" s="126" t="s">
        <v>128</v>
      </c>
      <c r="C667" s="31">
        <f>SUM(C669:C669)</f>
        <v>30000</v>
      </c>
      <c r="D667" s="32" t="e">
        <f>(C667/#REF!)*100</f>
        <v>#REF!</v>
      </c>
      <c r="E667" s="152">
        <f>SUM(E669:E671)</f>
        <v>250253</v>
      </c>
      <c r="F667" s="152">
        <f>SUM(F669:F671)</f>
        <v>101557.6</v>
      </c>
      <c r="G667" s="152">
        <f>(F667/E667)*100</f>
        <v>40.581971045302154</v>
      </c>
      <c r="H667" s="152">
        <f>SUM(H669:H671)</f>
        <v>157025.6</v>
      </c>
      <c r="I667" s="152">
        <f>SUM(I669:I671)</f>
        <v>30000</v>
      </c>
      <c r="J667" s="152">
        <f>SUM(J669:J671)</f>
        <v>30000</v>
      </c>
      <c r="K667" s="152">
        <f>(J667/H667)*100</f>
        <v>19.105165017678647</v>
      </c>
    </row>
    <row r="668" spans="1:11" ht="12">
      <c r="A668" s="127"/>
      <c r="B668" s="128"/>
      <c r="C668" s="53"/>
      <c r="D668" s="69"/>
      <c r="E668" s="159"/>
      <c r="F668" s="159"/>
      <c r="G668" s="159"/>
      <c r="H668" s="159"/>
      <c r="I668" s="159"/>
      <c r="J668" s="159"/>
      <c r="K668" s="159"/>
    </row>
    <row r="669" spans="1:11" ht="24">
      <c r="A669" s="17"/>
      <c r="B669" s="180" t="s">
        <v>161</v>
      </c>
      <c r="C669" s="174">
        <v>30000</v>
      </c>
      <c r="D669" s="35" t="e">
        <f>(C669/#REF!)*100</f>
        <v>#REF!</v>
      </c>
      <c r="E669" s="175">
        <v>30000</v>
      </c>
      <c r="F669" s="175">
        <v>27100</v>
      </c>
      <c r="G669" s="175">
        <f>(F669/E669)*100</f>
        <v>90.33333333333333</v>
      </c>
      <c r="H669" s="175">
        <v>27100</v>
      </c>
      <c r="I669" s="175">
        <v>30000</v>
      </c>
      <c r="J669" s="175">
        <v>30000</v>
      </c>
      <c r="K669" s="175">
        <f>(J669/H669)*100</f>
        <v>110.70110701107012</v>
      </c>
    </row>
    <row r="670" spans="1:11" ht="15" customHeight="1">
      <c r="A670" s="17"/>
      <c r="B670" s="195" t="s">
        <v>388</v>
      </c>
      <c r="C670" s="178">
        <v>0</v>
      </c>
      <c r="D670" s="38"/>
      <c r="E670" s="179">
        <v>164785</v>
      </c>
      <c r="F670" s="179">
        <v>74457.6</v>
      </c>
      <c r="G670" s="175">
        <f>(F670/E670)*100</f>
        <v>45.18469520890858</v>
      </c>
      <c r="H670" s="179">
        <v>74457.6</v>
      </c>
      <c r="I670" s="179">
        <v>0</v>
      </c>
      <c r="J670" s="179">
        <v>0</v>
      </c>
      <c r="K670" s="175">
        <f>(J670/H670)*100</f>
        <v>0</v>
      </c>
    </row>
    <row r="671" spans="1:11" ht="15" customHeight="1">
      <c r="A671" s="17"/>
      <c r="B671" s="195" t="s">
        <v>269</v>
      </c>
      <c r="C671" s="178">
        <v>0</v>
      </c>
      <c r="D671" s="38"/>
      <c r="E671" s="179">
        <v>55468</v>
      </c>
      <c r="F671" s="179">
        <v>0</v>
      </c>
      <c r="G671" s="175">
        <f>(F671/E671)*100</f>
        <v>0</v>
      </c>
      <c r="H671" s="179">
        <v>55468</v>
      </c>
      <c r="I671" s="179">
        <v>0</v>
      </c>
      <c r="J671" s="179">
        <v>0</v>
      </c>
      <c r="K671" s="175">
        <f>(J671/H671)*100</f>
        <v>0</v>
      </c>
    </row>
    <row r="672" spans="1:11" ht="12">
      <c r="A672" s="17"/>
      <c r="B672" s="107"/>
      <c r="C672" s="33"/>
      <c r="D672" s="69"/>
      <c r="E672" s="153"/>
      <c r="F672" s="153"/>
      <c r="G672" s="153"/>
      <c r="H672" s="153"/>
      <c r="I672" s="153"/>
      <c r="J672" s="153"/>
      <c r="K672" s="153"/>
    </row>
    <row r="673" spans="1:11" ht="12">
      <c r="A673" s="51">
        <v>85495</v>
      </c>
      <c r="B673" s="126" t="s">
        <v>128</v>
      </c>
      <c r="C673" s="31">
        <f>SUM(C675:C675)</f>
        <v>0</v>
      </c>
      <c r="D673" s="32" t="e">
        <f>(C673/#REF!)*100</f>
        <v>#REF!</v>
      </c>
      <c r="E673" s="152">
        <f>SUM(E675)</f>
        <v>5000</v>
      </c>
      <c r="F673" s="152">
        <f>SUM(F675)</f>
        <v>0</v>
      </c>
      <c r="G673" s="152">
        <f>(F673/E673)*100</f>
        <v>0</v>
      </c>
      <c r="H673" s="152">
        <f>SUM(H675)</f>
        <v>5000</v>
      </c>
      <c r="I673" s="152">
        <f>SUM(I675)</f>
        <v>0</v>
      </c>
      <c r="J673" s="152">
        <f>SUM(J675)</f>
        <v>0</v>
      </c>
      <c r="K673" s="152">
        <f>(J673/H673)*100</f>
        <v>0</v>
      </c>
    </row>
    <row r="674" spans="1:11" ht="12">
      <c r="A674" s="127"/>
      <c r="B674" s="128"/>
      <c r="C674" s="53"/>
      <c r="D674" s="69"/>
      <c r="E674" s="159"/>
      <c r="F674" s="159"/>
      <c r="G674" s="159"/>
      <c r="H674" s="159"/>
      <c r="I674" s="159"/>
      <c r="J674" s="159"/>
      <c r="K674" s="159"/>
    </row>
    <row r="675" spans="1:11" ht="36">
      <c r="A675" s="36"/>
      <c r="B675" s="180" t="s">
        <v>270</v>
      </c>
      <c r="C675" s="174">
        <v>0</v>
      </c>
      <c r="D675" s="35" t="e">
        <f>(C675/#REF!)*100</f>
        <v>#REF!</v>
      </c>
      <c r="E675" s="175">
        <v>5000</v>
      </c>
      <c r="F675" s="175">
        <v>0</v>
      </c>
      <c r="G675" s="175">
        <f>(F675/E675)*100</f>
        <v>0</v>
      </c>
      <c r="H675" s="175">
        <v>5000</v>
      </c>
      <c r="I675" s="175">
        <v>0</v>
      </c>
      <c r="J675" s="175">
        <v>0</v>
      </c>
      <c r="K675" s="175">
        <f>(J675/H675)*100</f>
        <v>0</v>
      </c>
    </row>
    <row r="676" spans="1:11" ht="12">
      <c r="A676" s="39"/>
      <c r="B676" s="116"/>
      <c r="C676" s="93"/>
      <c r="D676" s="129"/>
      <c r="E676" s="163"/>
      <c r="F676" s="163"/>
      <c r="G676" s="163"/>
      <c r="H676" s="163"/>
      <c r="I676" s="163"/>
      <c r="J676" s="163"/>
      <c r="K676" s="163"/>
    </row>
    <row r="677" spans="1:11" ht="12">
      <c r="A677" s="39"/>
      <c r="B677" s="116"/>
      <c r="C677" s="41"/>
      <c r="D677" s="68"/>
      <c r="E677" s="155"/>
      <c r="F677" s="155"/>
      <c r="G677" s="155"/>
      <c r="H677" s="155"/>
      <c r="I677" s="155"/>
      <c r="J677" s="155"/>
      <c r="K677" s="155"/>
    </row>
    <row r="678" spans="1:11" ht="12.75" customHeight="1">
      <c r="A678" s="43"/>
      <c r="B678" s="43"/>
      <c r="C678" s="44"/>
      <c r="D678" s="50"/>
      <c r="E678" s="156"/>
      <c r="F678" s="156"/>
      <c r="G678" s="156"/>
      <c r="H678" s="156"/>
      <c r="I678" s="156"/>
      <c r="J678" s="156"/>
      <c r="K678" s="156"/>
    </row>
    <row r="679" spans="1:11" ht="12.75" thickBot="1">
      <c r="A679" s="46">
        <v>900</v>
      </c>
      <c r="B679" s="92" t="s">
        <v>95</v>
      </c>
      <c r="C679" s="48">
        <f>SUM(C681,C687,C693,C702,C716,C732)</f>
        <v>5518100</v>
      </c>
      <c r="D679" s="24" t="e">
        <f>(C679/#REF!)*100</f>
        <v>#REF!</v>
      </c>
      <c r="E679" s="157">
        <f>SUM(E681,E687,E693,E702,E716,E732)</f>
        <v>6602194</v>
      </c>
      <c r="F679" s="157">
        <f>SUM(F681,F687,F693,F702,F716,F732)</f>
        <v>3888472.94</v>
      </c>
      <c r="G679" s="103">
        <f>(F679/E679)*100</f>
        <v>58.89667798310683</v>
      </c>
      <c r="H679" s="157">
        <f>SUM(H681,H687,H693,H702,H716,H732)</f>
        <v>5048173.68</v>
      </c>
      <c r="I679" s="157">
        <f>SUM(I681,I687,I693,I702,I716,I732)</f>
        <v>4862697</v>
      </c>
      <c r="J679" s="157">
        <f>SUM(J681,J687,J693,J702,J716,J732)</f>
        <v>4862697</v>
      </c>
      <c r="K679" s="24">
        <f>(J679/H679)*100</f>
        <v>96.32586571387537</v>
      </c>
    </row>
    <row r="680" spans="1:11" ht="12.75" customHeight="1" thickTop="1">
      <c r="A680" s="17"/>
      <c r="B680" s="17"/>
      <c r="C680" s="33"/>
      <c r="D680" s="50"/>
      <c r="E680" s="153"/>
      <c r="F680" s="153"/>
      <c r="G680" s="153"/>
      <c r="H680" s="153"/>
      <c r="I680" s="153"/>
      <c r="J680" s="153"/>
      <c r="K680" s="153"/>
    </row>
    <row r="681" spans="1:11" ht="12">
      <c r="A681" s="51">
        <v>90001</v>
      </c>
      <c r="B681" s="54" t="s">
        <v>96</v>
      </c>
      <c r="C681" s="31">
        <f>SUM(C683:C685)</f>
        <v>432400</v>
      </c>
      <c r="D681" s="32" t="e">
        <f>(C681/#REF!)*100</f>
        <v>#REF!</v>
      </c>
      <c r="E681" s="152">
        <f>SUM(E683:E685)</f>
        <v>432400</v>
      </c>
      <c r="F681" s="152">
        <f>SUM(F683:F685)</f>
        <v>216324.54</v>
      </c>
      <c r="G681" s="152">
        <f>(F681/E681)*100</f>
        <v>50.028802035152644</v>
      </c>
      <c r="H681" s="152">
        <f>SUM(H683:H685)</f>
        <v>377756</v>
      </c>
      <c r="I681" s="152">
        <f>SUM(I683:I685)</f>
        <v>375000</v>
      </c>
      <c r="J681" s="152">
        <f>SUM(J683:J685)</f>
        <v>375000</v>
      </c>
      <c r="K681" s="152">
        <f>(J681/H681)*100</f>
        <v>99.27042853058589</v>
      </c>
    </row>
    <row r="682" spans="1:11" ht="12.75" customHeight="1">
      <c r="A682" s="17"/>
      <c r="B682" s="17"/>
      <c r="C682" s="49"/>
      <c r="D682" s="69"/>
      <c r="E682" s="158"/>
      <c r="F682" s="158"/>
      <c r="G682" s="158"/>
      <c r="H682" s="158"/>
      <c r="I682" s="158"/>
      <c r="J682" s="158"/>
      <c r="K682" s="158"/>
    </row>
    <row r="683" spans="1:11" ht="12">
      <c r="A683" s="17"/>
      <c r="B683" s="176" t="s">
        <v>97</v>
      </c>
      <c r="C683" s="174">
        <v>352400</v>
      </c>
      <c r="D683" s="35" t="e">
        <f>(C683/#REF!)*100</f>
        <v>#REF!</v>
      </c>
      <c r="E683" s="175">
        <v>352400</v>
      </c>
      <c r="F683" s="175">
        <v>183968.54</v>
      </c>
      <c r="G683" s="175">
        <f>(F683/E683)*100</f>
        <v>52.2044665153235</v>
      </c>
      <c r="H683" s="175">
        <v>302400</v>
      </c>
      <c r="I683" s="175">
        <v>340000</v>
      </c>
      <c r="J683" s="175">
        <v>340000</v>
      </c>
      <c r="K683" s="175">
        <f>(J683/H683)*100</f>
        <v>112.43386243386244</v>
      </c>
    </row>
    <row r="684" spans="1:11" ht="24">
      <c r="A684" s="17"/>
      <c r="B684" s="195" t="s">
        <v>22</v>
      </c>
      <c r="C684" s="178">
        <v>30000</v>
      </c>
      <c r="D684" s="38" t="e">
        <f>(C684/#REF!)*100</f>
        <v>#REF!</v>
      </c>
      <c r="E684" s="179">
        <v>30000</v>
      </c>
      <c r="F684" s="179">
        <v>25356</v>
      </c>
      <c r="G684" s="175">
        <f>(F684/E684)*100</f>
        <v>84.52</v>
      </c>
      <c r="H684" s="179">
        <v>25356</v>
      </c>
      <c r="I684" s="179">
        <v>35000</v>
      </c>
      <c r="J684" s="179">
        <v>35000</v>
      </c>
      <c r="K684" s="175">
        <f>(J684/H684)*100</f>
        <v>138.03439028237892</v>
      </c>
    </row>
    <row r="685" spans="1:11" ht="24">
      <c r="A685" s="17"/>
      <c r="B685" s="195" t="s">
        <v>440</v>
      </c>
      <c r="C685" s="178">
        <v>50000</v>
      </c>
      <c r="D685" s="38">
        <v>0</v>
      </c>
      <c r="E685" s="179">
        <v>50000</v>
      </c>
      <c r="F685" s="179">
        <v>7000</v>
      </c>
      <c r="G685" s="175">
        <f>(F685/E685)*100</f>
        <v>14.000000000000002</v>
      </c>
      <c r="H685" s="179">
        <v>50000</v>
      </c>
      <c r="I685" s="179">
        <v>0</v>
      </c>
      <c r="J685" s="179">
        <v>0</v>
      </c>
      <c r="K685" s="175">
        <f>(J685/H685)*100</f>
        <v>0</v>
      </c>
    </row>
    <row r="686" spans="1:11" ht="12.75" customHeight="1">
      <c r="A686" s="17"/>
      <c r="B686" s="43"/>
      <c r="C686" s="44"/>
      <c r="D686" s="69"/>
      <c r="E686" s="156"/>
      <c r="F686" s="156"/>
      <c r="G686" s="156"/>
      <c r="H686" s="156"/>
      <c r="I686" s="156"/>
      <c r="J686" s="156"/>
      <c r="K686" s="156"/>
    </row>
    <row r="687" spans="1:11" ht="12">
      <c r="A687" s="51">
        <v>90002</v>
      </c>
      <c r="B687" s="36" t="s">
        <v>98</v>
      </c>
      <c r="C687" s="31">
        <f>SUM(C689:C691)</f>
        <v>12200</v>
      </c>
      <c r="D687" s="32" t="e">
        <f>(C687/#REF!)*100</f>
        <v>#REF!</v>
      </c>
      <c r="E687" s="152">
        <f>SUM(E689:E691)</f>
        <v>12200</v>
      </c>
      <c r="F687" s="152">
        <f>SUM(F689:F691)</f>
        <v>9009.92</v>
      </c>
      <c r="G687" s="152">
        <f>(F687/E687)*100</f>
        <v>73.85180327868852</v>
      </c>
      <c r="H687" s="152">
        <f>SUM(H689:H691)</f>
        <v>12110</v>
      </c>
      <c r="I687" s="152">
        <f>SUM(I689:I691)</f>
        <v>134150</v>
      </c>
      <c r="J687" s="152">
        <f>SUM(J689:J691)</f>
        <v>134150</v>
      </c>
      <c r="K687" s="152">
        <f>(J687/H687)*100</f>
        <v>1107.7621800165152</v>
      </c>
    </row>
    <row r="688" spans="1:11" ht="12.75" customHeight="1">
      <c r="A688" s="17"/>
      <c r="B688" s="43"/>
      <c r="C688" s="53"/>
      <c r="D688" s="50"/>
      <c r="E688" s="159"/>
      <c r="F688" s="159"/>
      <c r="G688" s="159"/>
      <c r="H688" s="159"/>
      <c r="I688" s="159"/>
      <c r="J688" s="159"/>
      <c r="K688" s="159"/>
    </row>
    <row r="689" spans="1:11" ht="24">
      <c r="A689" s="17"/>
      <c r="B689" s="180" t="s">
        <v>271</v>
      </c>
      <c r="C689" s="174">
        <v>12000</v>
      </c>
      <c r="D689" s="38" t="e">
        <f>(C689/#REF!)*100</f>
        <v>#REF!</v>
      </c>
      <c r="E689" s="175">
        <v>12000</v>
      </c>
      <c r="F689" s="175">
        <v>8899.92</v>
      </c>
      <c r="G689" s="175">
        <f>(F689/E689)*100</f>
        <v>74.166</v>
      </c>
      <c r="H689" s="175">
        <v>12000</v>
      </c>
      <c r="I689" s="175">
        <v>18000</v>
      </c>
      <c r="J689" s="175">
        <v>18000</v>
      </c>
      <c r="K689" s="175">
        <f>(J689/H689)*100</f>
        <v>150</v>
      </c>
    </row>
    <row r="690" spans="1:11" ht="12">
      <c r="A690" s="17"/>
      <c r="B690" s="180" t="s">
        <v>357</v>
      </c>
      <c r="C690" s="174"/>
      <c r="D690" s="38"/>
      <c r="E690" s="175">
        <v>0</v>
      </c>
      <c r="F690" s="175">
        <v>0</v>
      </c>
      <c r="G690" s="175">
        <v>0</v>
      </c>
      <c r="H690" s="175">
        <v>0</v>
      </c>
      <c r="I690" s="175">
        <v>116000</v>
      </c>
      <c r="J690" s="175">
        <v>116000</v>
      </c>
      <c r="K690" s="175">
        <v>0</v>
      </c>
    </row>
    <row r="691" spans="1:11" ht="24">
      <c r="A691" s="17"/>
      <c r="B691" s="180" t="s">
        <v>189</v>
      </c>
      <c r="C691" s="174">
        <v>200</v>
      </c>
      <c r="D691" s="38" t="e">
        <f>(C691/#REF!)*100</f>
        <v>#REF!</v>
      </c>
      <c r="E691" s="175">
        <v>200</v>
      </c>
      <c r="F691" s="175">
        <v>110</v>
      </c>
      <c r="G691" s="175">
        <f>(F691/E691)*100</f>
        <v>55.00000000000001</v>
      </c>
      <c r="H691" s="175">
        <v>110</v>
      </c>
      <c r="I691" s="175">
        <v>150</v>
      </c>
      <c r="J691" s="175">
        <v>150</v>
      </c>
      <c r="K691" s="175">
        <f>(J691/H691)*100</f>
        <v>136.36363636363635</v>
      </c>
    </row>
    <row r="692" spans="1:11" ht="12.75" customHeight="1">
      <c r="A692" s="17"/>
      <c r="B692" s="17"/>
      <c r="C692" s="44"/>
      <c r="D692" s="50"/>
      <c r="E692" s="156"/>
      <c r="F692" s="156"/>
      <c r="G692" s="156"/>
      <c r="H692" s="156"/>
      <c r="I692" s="156"/>
      <c r="J692" s="156"/>
      <c r="K692" s="156"/>
    </row>
    <row r="693" spans="1:11" ht="12">
      <c r="A693" s="51">
        <v>90003</v>
      </c>
      <c r="B693" s="36" t="s">
        <v>99</v>
      </c>
      <c r="C693" s="31">
        <f>SUM(C695:C700)</f>
        <v>1020000</v>
      </c>
      <c r="D693" s="32" t="e">
        <f>(C693/#REF!)*100</f>
        <v>#REF!</v>
      </c>
      <c r="E693" s="152">
        <f>SUM(E695:E700)</f>
        <v>1253000</v>
      </c>
      <c r="F693" s="152">
        <f>SUM(F695:F700)</f>
        <v>821476.91</v>
      </c>
      <c r="G693" s="152">
        <f>(F693/E693)*100</f>
        <v>65.56080686352753</v>
      </c>
      <c r="H693" s="152">
        <f>SUM(H695:H700)</f>
        <v>1112867.11</v>
      </c>
      <c r="I693" s="152">
        <f>SUM(I695:I700)</f>
        <v>1357430</v>
      </c>
      <c r="J693" s="152">
        <f>SUM(J695:J700)</f>
        <v>1357430</v>
      </c>
      <c r="K693" s="152">
        <f>(J693/H693)*100</f>
        <v>121.97592936321031</v>
      </c>
    </row>
    <row r="694" spans="1:11" ht="12.75" customHeight="1">
      <c r="A694" s="17"/>
      <c r="B694" s="43"/>
      <c r="C694" s="53"/>
      <c r="D694" s="50"/>
      <c r="E694" s="159"/>
      <c r="F694" s="159"/>
      <c r="G694" s="159"/>
      <c r="H694" s="159"/>
      <c r="I694" s="159"/>
      <c r="J694" s="159"/>
      <c r="K694" s="159"/>
    </row>
    <row r="695" spans="1:11" ht="12">
      <c r="A695" s="17"/>
      <c r="B695" s="180" t="s">
        <v>345</v>
      </c>
      <c r="C695" s="174">
        <v>50000</v>
      </c>
      <c r="D695" s="35" t="e">
        <f>(C695/#REF!)*100</f>
        <v>#REF!</v>
      </c>
      <c r="E695" s="175">
        <v>50000</v>
      </c>
      <c r="F695" s="175">
        <v>32652.02</v>
      </c>
      <c r="G695" s="175">
        <f>(F695/E695)*100</f>
        <v>65.30404</v>
      </c>
      <c r="H695" s="175">
        <v>44285</v>
      </c>
      <c r="I695" s="175">
        <v>30000</v>
      </c>
      <c r="J695" s="175">
        <v>30000</v>
      </c>
      <c r="K695" s="175">
        <f>(J695/H695)*100</f>
        <v>67.74302811335666</v>
      </c>
    </row>
    <row r="696" spans="1:11" ht="24">
      <c r="A696" s="17"/>
      <c r="B696" s="180" t="s">
        <v>346</v>
      </c>
      <c r="C696" s="174"/>
      <c r="D696" s="35"/>
      <c r="E696" s="175">
        <v>0</v>
      </c>
      <c r="F696" s="175">
        <v>0</v>
      </c>
      <c r="G696" s="175">
        <v>0</v>
      </c>
      <c r="H696" s="175">
        <v>0</v>
      </c>
      <c r="I696" s="175">
        <v>40000</v>
      </c>
      <c r="J696" s="175">
        <v>40000</v>
      </c>
      <c r="K696" s="175">
        <v>0</v>
      </c>
    </row>
    <row r="697" spans="1:11" ht="12">
      <c r="A697" s="17"/>
      <c r="B697" s="176" t="s">
        <v>15</v>
      </c>
      <c r="C697" s="174">
        <v>900000</v>
      </c>
      <c r="D697" s="38" t="e">
        <f>(C697/#REF!)*100</f>
        <v>#REF!</v>
      </c>
      <c r="E697" s="175">
        <v>1173000</v>
      </c>
      <c r="F697" s="175">
        <v>774782.78</v>
      </c>
      <c r="G697" s="175">
        <f>(F697/E697)*100</f>
        <v>66.05138789428815</v>
      </c>
      <c r="H697" s="175">
        <v>1054540</v>
      </c>
      <c r="I697" s="175">
        <v>1257430</v>
      </c>
      <c r="J697" s="175">
        <v>1257430</v>
      </c>
      <c r="K697" s="175">
        <f>(J697/H697)*100</f>
        <v>119.23966848104386</v>
      </c>
    </row>
    <row r="698" spans="1:11" ht="12">
      <c r="A698" s="17"/>
      <c r="B698" s="176" t="s">
        <v>347</v>
      </c>
      <c r="C698" s="174">
        <v>40000</v>
      </c>
      <c r="D698" s="38" t="e">
        <f>(C698/#REF!)*100</f>
        <v>#REF!</v>
      </c>
      <c r="E698" s="175">
        <v>0</v>
      </c>
      <c r="F698" s="175">
        <v>0</v>
      </c>
      <c r="G698" s="175">
        <v>0</v>
      </c>
      <c r="H698" s="175">
        <v>0</v>
      </c>
      <c r="I698" s="175">
        <v>15000</v>
      </c>
      <c r="J698" s="175">
        <v>15000</v>
      </c>
      <c r="K698" s="175">
        <v>0</v>
      </c>
    </row>
    <row r="699" spans="1:11" ht="36">
      <c r="A699" s="17"/>
      <c r="B699" s="180" t="s">
        <v>175</v>
      </c>
      <c r="C699" s="174">
        <v>20000</v>
      </c>
      <c r="D699" s="38" t="e">
        <f>(C699/#REF!)*100</f>
        <v>#REF!</v>
      </c>
      <c r="E699" s="175">
        <v>20000</v>
      </c>
      <c r="F699" s="175">
        <v>14042.11</v>
      </c>
      <c r="G699" s="175">
        <f>(F699/E699)*100</f>
        <v>70.21055000000001</v>
      </c>
      <c r="H699" s="175">
        <v>14042.11</v>
      </c>
      <c r="I699" s="175">
        <v>15000</v>
      </c>
      <c r="J699" s="175">
        <v>15000</v>
      </c>
      <c r="K699" s="175">
        <f>(J699/H699)*100</f>
        <v>106.82155317114024</v>
      </c>
    </row>
    <row r="700" spans="1:11" ht="12" customHeight="1">
      <c r="A700" s="36"/>
      <c r="B700" s="180" t="s">
        <v>209</v>
      </c>
      <c r="C700" s="174">
        <v>10000</v>
      </c>
      <c r="D700" s="38">
        <v>0</v>
      </c>
      <c r="E700" s="175">
        <v>10000</v>
      </c>
      <c r="F700" s="175">
        <v>0</v>
      </c>
      <c r="G700" s="175">
        <f>(F700/E700)*100</f>
        <v>0</v>
      </c>
      <c r="H700" s="175">
        <v>0</v>
      </c>
      <c r="I700" s="175">
        <v>0</v>
      </c>
      <c r="J700" s="175">
        <v>0</v>
      </c>
      <c r="K700" s="175">
        <v>0</v>
      </c>
    </row>
    <row r="701" spans="1:11" ht="12.75" customHeight="1">
      <c r="A701" s="17"/>
      <c r="B701" s="43"/>
      <c r="C701" s="44"/>
      <c r="D701" s="50"/>
      <c r="E701" s="156"/>
      <c r="F701" s="156"/>
      <c r="G701" s="156"/>
      <c r="H701" s="156"/>
      <c r="I701" s="156"/>
      <c r="J701" s="156"/>
      <c r="K701" s="156"/>
    </row>
    <row r="702" spans="1:11" ht="12">
      <c r="A702" s="51">
        <v>90004</v>
      </c>
      <c r="B702" s="54" t="s">
        <v>100</v>
      </c>
      <c r="C702" s="31">
        <f>SUM(C704,C705:C713)</f>
        <v>1445500</v>
      </c>
      <c r="D702" s="32" t="e">
        <f>(C702/#REF!)*100</f>
        <v>#REF!</v>
      </c>
      <c r="E702" s="152">
        <f>SUM(E704:E707,E709)</f>
        <v>1561605</v>
      </c>
      <c r="F702" s="152">
        <f>SUM(F704:F707,F709)</f>
        <v>952120.63</v>
      </c>
      <c r="G702" s="152">
        <f>(F702/E702)*100</f>
        <v>60.970644305057945</v>
      </c>
      <c r="H702" s="152">
        <f>SUM(H704:H707,H709)</f>
        <v>1220289.73</v>
      </c>
      <c r="I702" s="152">
        <f>SUM(I704:I707,I709)</f>
        <v>1028000</v>
      </c>
      <c r="J702" s="152">
        <f>SUM(J704:J707,J709)</f>
        <v>1028000</v>
      </c>
      <c r="K702" s="152">
        <f>(J702/H702)*100</f>
        <v>84.24228891936998</v>
      </c>
    </row>
    <row r="703" spans="1:11" ht="12">
      <c r="A703" s="17"/>
      <c r="B703" s="56"/>
      <c r="C703" s="53"/>
      <c r="D703" s="69"/>
      <c r="E703" s="159"/>
      <c r="F703" s="159"/>
      <c r="G703" s="159"/>
      <c r="H703" s="159"/>
      <c r="I703" s="159"/>
      <c r="J703" s="159"/>
      <c r="K703" s="159"/>
    </row>
    <row r="704" spans="1:11" ht="48">
      <c r="A704" s="17"/>
      <c r="B704" s="181" t="s">
        <v>441</v>
      </c>
      <c r="C704" s="182">
        <v>320000</v>
      </c>
      <c r="D704" s="50" t="e">
        <f>(C704/#REF!)*100</f>
        <v>#REF!</v>
      </c>
      <c r="E704" s="183">
        <v>323000</v>
      </c>
      <c r="F704" s="183">
        <v>244085.72</v>
      </c>
      <c r="G704" s="175">
        <f aca="true" t="shared" si="13" ref="G704:G713">(F704/E704)*100</f>
        <v>75.56833436532507</v>
      </c>
      <c r="H704" s="183">
        <v>323000</v>
      </c>
      <c r="I704" s="183">
        <v>423000</v>
      </c>
      <c r="J704" s="183">
        <v>423000</v>
      </c>
      <c r="K704" s="175">
        <f>(J704/H704)*100</f>
        <v>130.95975232198143</v>
      </c>
    </row>
    <row r="705" spans="1:11" ht="12">
      <c r="A705" s="17"/>
      <c r="B705" s="226" t="s">
        <v>16</v>
      </c>
      <c r="C705" s="178">
        <v>160000</v>
      </c>
      <c r="D705" s="38" t="e">
        <f>(C705/#REF!)*100</f>
        <v>#REF!</v>
      </c>
      <c r="E705" s="179">
        <v>189505</v>
      </c>
      <c r="F705" s="179">
        <v>140274.98</v>
      </c>
      <c r="G705" s="175">
        <f t="shared" si="13"/>
        <v>74.02178306640987</v>
      </c>
      <c r="H705" s="179">
        <v>148488.38</v>
      </c>
      <c r="I705" s="179">
        <f>90000</f>
        <v>90000</v>
      </c>
      <c r="J705" s="179">
        <f>90000</f>
        <v>90000</v>
      </c>
      <c r="K705" s="175">
        <f>(J705/H705)*100</f>
        <v>60.61080335040357</v>
      </c>
    </row>
    <row r="706" spans="1:11" ht="24">
      <c r="A706" s="17"/>
      <c r="B706" s="195" t="s">
        <v>165</v>
      </c>
      <c r="C706" s="178">
        <v>15000</v>
      </c>
      <c r="D706" s="38" t="e">
        <f>(C706/#REF!)*100</f>
        <v>#REF!</v>
      </c>
      <c r="E706" s="179">
        <v>12000</v>
      </c>
      <c r="F706" s="179">
        <v>11497.15</v>
      </c>
      <c r="G706" s="175">
        <f t="shared" si="13"/>
        <v>95.80958333333332</v>
      </c>
      <c r="H706" s="179">
        <v>11497.15</v>
      </c>
      <c r="I706" s="179">
        <v>15000</v>
      </c>
      <c r="J706" s="179">
        <v>15000</v>
      </c>
      <c r="K706" s="175">
        <f>(J706/H706)*100</f>
        <v>130.46711576347184</v>
      </c>
    </row>
    <row r="707" spans="1:11" ht="12">
      <c r="A707" s="17"/>
      <c r="B707" s="195" t="s">
        <v>210</v>
      </c>
      <c r="C707" s="178">
        <v>50000</v>
      </c>
      <c r="D707" s="38">
        <v>0</v>
      </c>
      <c r="E707" s="179">
        <v>65600</v>
      </c>
      <c r="F707" s="179">
        <v>51007</v>
      </c>
      <c r="G707" s="175">
        <f t="shared" si="13"/>
        <v>77.75457317073172</v>
      </c>
      <c r="H707" s="179">
        <v>65600</v>
      </c>
      <c r="I707" s="179">
        <v>100000</v>
      </c>
      <c r="J707" s="179">
        <v>100000</v>
      </c>
      <c r="K707" s="175">
        <f>(J707/H707)*100</f>
        <v>152.4390243902439</v>
      </c>
    </row>
    <row r="708" spans="1:11" ht="12">
      <c r="A708" s="17"/>
      <c r="B708" s="204"/>
      <c r="C708" s="200"/>
      <c r="D708" s="79"/>
      <c r="E708" s="201"/>
      <c r="F708" s="201"/>
      <c r="G708" s="183"/>
      <c r="H708" s="201"/>
      <c r="I708" s="201"/>
      <c r="J708" s="201"/>
      <c r="K708" s="183"/>
    </row>
    <row r="709" spans="1:11" ht="12">
      <c r="A709" s="17"/>
      <c r="B709" s="88" t="s">
        <v>300</v>
      </c>
      <c r="C709" s="232"/>
      <c r="D709" s="100"/>
      <c r="E709" s="224">
        <f>SUM(E711:E713)</f>
        <v>971500</v>
      </c>
      <c r="F709" s="224">
        <f>SUM(F711:F713)</f>
        <v>505255.77999999997</v>
      </c>
      <c r="G709" s="224">
        <f t="shared" si="13"/>
        <v>52.007800308800824</v>
      </c>
      <c r="H709" s="224">
        <f>SUM(H711:H713)</f>
        <v>671704.2</v>
      </c>
      <c r="I709" s="224">
        <f>SUM(I711:I713)</f>
        <v>400000</v>
      </c>
      <c r="J709" s="224">
        <f>SUM(J711:J713)</f>
        <v>400000</v>
      </c>
      <c r="K709" s="224">
        <f>(J709/H709)*100</f>
        <v>59.550022167495754</v>
      </c>
    </row>
    <row r="710" spans="1:11" ht="12">
      <c r="A710" s="17"/>
      <c r="B710" s="88" t="s">
        <v>4</v>
      </c>
      <c r="C710" s="232"/>
      <c r="D710" s="100"/>
      <c r="E710" s="224"/>
      <c r="F710" s="224"/>
      <c r="G710" s="224"/>
      <c r="H710" s="224"/>
      <c r="I710" s="224"/>
      <c r="J710" s="224"/>
      <c r="K710" s="224"/>
    </row>
    <row r="711" spans="1:11" ht="12">
      <c r="A711" s="17"/>
      <c r="B711" s="180" t="s">
        <v>348</v>
      </c>
      <c r="C711" s="174">
        <v>507000</v>
      </c>
      <c r="D711" s="35" t="e">
        <f>(C711/#REF!)*100</f>
        <v>#REF!</v>
      </c>
      <c r="E711" s="175">
        <v>488000</v>
      </c>
      <c r="F711" s="175">
        <v>346470.72</v>
      </c>
      <c r="G711" s="175">
        <f t="shared" si="13"/>
        <v>70.99809836065573</v>
      </c>
      <c r="H711" s="175">
        <v>346470.72</v>
      </c>
      <c r="I711" s="175">
        <v>200000</v>
      </c>
      <c r="J711" s="175">
        <v>200000</v>
      </c>
      <c r="K711" s="175">
        <f>(J711/H711)*100</f>
        <v>57.72493560206185</v>
      </c>
    </row>
    <row r="712" spans="1:11" ht="12">
      <c r="A712" s="17"/>
      <c r="B712" s="195" t="s">
        <v>349</v>
      </c>
      <c r="C712" s="178">
        <v>141000</v>
      </c>
      <c r="D712" s="38" t="e">
        <f>(C712/#REF!)*100</f>
        <v>#REF!</v>
      </c>
      <c r="E712" s="179">
        <v>297000</v>
      </c>
      <c r="F712" s="179">
        <v>58607.6</v>
      </c>
      <c r="G712" s="175">
        <f t="shared" si="13"/>
        <v>19.733198653198652</v>
      </c>
      <c r="H712" s="179">
        <v>216251.1</v>
      </c>
      <c r="I712" s="179">
        <v>200000</v>
      </c>
      <c r="J712" s="179">
        <v>200000</v>
      </c>
      <c r="K712" s="175">
        <f>(J712/H712)*100</f>
        <v>92.48507868861708</v>
      </c>
    </row>
    <row r="713" spans="1:11" ht="24">
      <c r="A713" s="36"/>
      <c r="B713" s="195" t="s">
        <v>350</v>
      </c>
      <c r="C713" s="178">
        <v>252500</v>
      </c>
      <c r="D713" s="38" t="e">
        <f>(C713/#REF!)*100</f>
        <v>#REF!</v>
      </c>
      <c r="E713" s="179">
        <v>186500</v>
      </c>
      <c r="F713" s="179">
        <v>100177.46</v>
      </c>
      <c r="G713" s="175">
        <f t="shared" si="13"/>
        <v>53.714455764075076</v>
      </c>
      <c r="H713" s="179">
        <v>108982.38</v>
      </c>
      <c r="I713" s="179">
        <v>0</v>
      </c>
      <c r="J713" s="179">
        <v>0</v>
      </c>
      <c r="K713" s="175">
        <f>(J713/H713)*100</f>
        <v>0</v>
      </c>
    </row>
    <row r="714" spans="1:11" ht="12.75" thickBot="1">
      <c r="A714" s="130"/>
      <c r="B714" s="131"/>
      <c r="C714" s="132"/>
      <c r="D714" s="102"/>
      <c r="E714" s="166"/>
      <c r="F714" s="166"/>
      <c r="G714" s="166"/>
      <c r="H714" s="166"/>
      <c r="I714" s="166"/>
      <c r="J714" s="166"/>
      <c r="K714" s="166"/>
    </row>
    <row r="715" spans="1:11" ht="12.75" customHeight="1">
      <c r="A715" s="17"/>
      <c r="B715" s="17"/>
      <c r="C715" s="49"/>
      <c r="D715" s="50"/>
      <c r="E715" s="158"/>
      <c r="F715" s="158"/>
      <c r="G715" s="158"/>
      <c r="H715" s="158"/>
      <c r="I715" s="158"/>
      <c r="J715" s="158"/>
      <c r="K715" s="158"/>
    </row>
    <row r="716" spans="1:11" ht="12">
      <c r="A716" s="51">
        <v>90015</v>
      </c>
      <c r="B716" s="54" t="s">
        <v>101</v>
      </c>
      <c r="C716" s="31">
        <f>SUM(C718,C723:C724)</f>
        <v>1302000</v>
      </c>
      <c r="D716" s="52" t="e">
        <f>(C716/#REF!)*100</f>
        <v>#REF!</v>
      </c>
      <c r="E716" s="152">
        <f>SUM(E718,E723:E724)</f>
        <v>1209963</v>
      </c>
      <c r="F716" s="152">
        <f>SUM(F718,F723:F724)</f>
        <v>812291.1</v>
      </c>
      <c r="G716" s="152">
        <f>(F716/E716)*100</f>
        <v>67.13354871182011</v>
      </c>
      <c r="H716" s="152">
        <f>SUM(H718,H723:H724)</f>
        <v>1151623</v>
      </c>
      <c r="I716" s="152">
        <f>SUM(I718,I723:I724)</f>
        <v>1240000</v>
      </c>
      <c r="J716" s="152">
        <f>SUM(J718,J723:J724)</f>
        <v>1240000</v>
      </c>
      <c r="K716" s="152">
        <f>(J716/H716)*100</f>
        <v>107.67412599435752</v>
      </c>
    </row>
    <row r="717" spans="1:11" ht="12.75" customHeight="1">
      <c r="A717" s="17"/>
      <c r="B717" s="17"/>
      <c r="C717" s="33"/>
      <c r="D717" s="50"/>
      <c r="E717" s="153"/>
      <c r="F717" s="153"/>
      <c r="G717" s="153"/>
      <c r="H717" s="153"/>
      <c r="I717" s="153"/>
      <c r="J717" s="153"/>
      <c r="K717" s="153"/>
    </row>
    <row r="718" spans="1:11" ht="12">
      <c r="A718" s="17"/>
      <c r="B718" s="172" t="s">
        <v>17</v>
      </c>
      <c r="C718" s="182">
        <f>SUM(C720:C722)</f>
        <v>940000</v>
      </c>
      <c r="D718" s="50" t="e">
        <f>(C718/#REF!)*100</f>
        <v>#REF!</v>
      </c>
      <c r="E718" s="183">
        <f>SUM(E720:E722)</f>
        <v>965000</v>
      </c>
      <c r="F718" s="183">
        <f>SUM(F720:F722)</f>
        <v>808631.1</v>
      </c>
      <c r="G718" s="183">
        <f>(F718/E718)*100</f>
        <v>83.7959689119171</v>
      </c>
      <c r="H718" s="183">
        <f>SUM(H720:H722)</f>
        <v>965000</v>
      </c>
      <c r="I718" s="45">
        <f>SUM(I720:I722)</f>
        <v>1185000</v>
      </c>
      <c r="J718" s="45">
        <f>SUM(J720:J722)</f>
        <v>1185000</v>
      </c>
      <c r="K718" s="183">
        <f>(J718/H718)*100</f>
        <v>122.79792746113989</v>
      </c>
    </row>
    <row r="719" spans="1:11" ht="12">
      <c r="A719" s="17"/>
      <c r="B719" s="172" t="s">
        <v>4</v>
      </c>
      <c r="C719" s="182"/>
      <c r="D719" s="50"/>
      <c r="E719" s="183"/>
      <c r="F719" s="183"/>
      <c r="G719" s="183"/>
      <c r="H719" s="183"/>
      <c r="I719" s="45"/>
      <c r="J719" s="45"/>
      <c r="K719" s="183"/>
    </row>
    <row r="720" spans="1:11" ht="12">
      <c r="A720" s="17"/>
      <c r="B720" s="172" t="s">
        <v>166</v>
      </c>
      <c r="C720" s="182">
        <v>700000</v>
      </c>
      <c r="D720" s="50" t="e">
        <f>(C720/#REF!)*100</f>
        <v>#REF!</v>
      </c>
      <c r="E720" s="183">
        <v>700000</v>
      </c>
      <c r="F720" s="183">
        <v>631859.98</v>
      </c>
      <c r="G720" s="183">
        <f>(F720/E720)*100</f>
        <v>90.26571142857142</v>
      </c>
      <c r="H720" s="183">
        <v>700000</v>
      </c>
      <c r="I720" s="45">
        <v>900000</v>
      </c>
      <c r="J720" s="45">
        <v>900000</v>
      </c>
      <c r="K720" s="183">
        <f>(J720/H720)*100</f>
        <v>128.57142857142858</v>
      </c>
    </row>
    <row r="721" spans="1:11" ht="24">
      <c r="A721" s="17"/>
      <c r="B721" s="181" t="s">
        <v>272</v>
      </c>
      <c r="C721" s="182">
        <v>60000</v>
      </c>
      <c r="D721" s="50" t="e">
        <f>(C721/#REF!)*100</f>
        <v>#REF!</v>
      </c>
      <c r="E721" s="183">
        <v>85000</v>
      </c>
      <c r="F721" s="183">
        <v>47594.58</v>
      </c>
      <c r="G721" s="183">
        <f>(F721/E721)*100</f>
        <v>55.993623529411764</v>
      </c>
      <c r="H721" s="183">
        <v>85000</v>
      </c>
      <c r="I721" s="45">
        <v>85000</v>
      </c>
      <c r="J721" s="45">
        <v>85000</v>
      </c>
      <c r="K721" s="183">
        <f>(J721/H721)*100</f>
        <v>100</v>
      </c>
    </row>
    <row r="722" spans="1:11" ht="14.25" customHeight="1">
      <c r="A722" s="17"/>
      <c r="B722" s="180" t="s">
        <v>273</v>
      </c>
      <c r="C722" s="174">
        <v>180000</v>
      </c>
      <c r="D722" s="35" t="e">
        <f>(C722/#REF!)*100</f>
        <v>#REF!</v>
      </c>
      <c r="E722" s="175">
        <v>180000</v>
      </c>
      <c r="F722" s="175">
        <v>129176.54</v>
      </c>
      <c r="G722" s="175">
        <f>(F722/E722)*100</f>
        <v>71.76474444444445</v>
      </c>
      <c r="H722" s="175">
        <v>180000</v>
      </c>
      <c r="I722" s="215">
        <v>200000</v>
      </c>
      <c r="J722" s="215">
        <v>200000</v>
      </c>
      <c r="K722" s="175">
        <f>(J722/H722)*100</f>
        <v>111.11111111111111</v>
      </c>
    </row>
    <row r="723" spans="1:11" ht="24">
      <c r="A723" s="17"/>
      <c r="B723" s="180" t="s">
        <v>398</v>
      </c>
      <c r="C723" s="174">
        <v>62000</v>
      </c>
      <c r="D723" s="38">
        <v>0</v>
      </c>
      <c r="E723" s="175">
        <v>62000</v>
      </c>
      <c r="F723" s="175">
        <v>3660</v>
      </c>
      <c r="G723" s="175">
        <f>(F723/E723)*100</f>
        <v>5.903225806451613</v>
      </c>
      <c r="H723" s="175">
        <v>3660</v>
      </c>
      <c r="I723" s="175">
        <v>55000</v>
      </c>
      <c r="J723" s="175">
        <v>55000</v>
      </c>
      <c r="K723" s="175">
        <f>(J723/H723)*100</f>
        <v>1502.7322404371585</v>
      </c>
    </row>
    <row r="724" spans="1:11" ht="12.75" customHeight="1">
      <c r="A724" s="17"/>
      <c r="B724" s="107" t="s">
        <v>300</v>
      </c>
      <c r="C724" s="200">
        <v>300000</v>
      </c>
      <c r="D724" s="79" t="e">
        <f>(C724/#REF!)*100</f>
        <v>#REF!</v>
      </c>
      <c r="E724" s="238">
        <v>182963</v>
      </c>
      <c r="F724" s="238">
        <v>0</v>
      </c>
      <c r="G724" s="238">
        <f>(F724/E724)*100</f>
        <v>0</v>
      </c>
      <c r="H724" s="238">
        <v>182963</v>
      </c>
      <c r="I724" s="238">
        <v>0</v>
      </c>
      <c r="J724" s="238">
        <v>0</v>
      </c>
      <c r="K724" s="238">
        <f>(J724/H724)*100</f>
        <v>0</v>
      </c>
    </row>
    <row r="725" spans="1:11" ht="12">
      <c r="A725" s="17"/>
      <c r="B725" s="88" t="s">
        <v>4</v>
      </c>
      <c r="C725" s="182"/>
      <c r="D725" s="50"/>
      <c r="E725" s="183"/>
      <c r="F725" s="183"/>
      <c r="G725" s="183"/>
      <c r="H725" s="183"/>
      <c r="I725" s="183"/>
      <c r="J725" s="183"/>
      <c r="K725" s="183"/>
    </row>
    <row r="726" spans="1:11" ht="24.75" thickBot="1">
      <c r="A726" s="36"/>
      <c r="B726" s="180" t="s">
        <v>464</v>
      </c>
      <c r="C726" s="174"/>
      <c r="D726" s="35"/>
      <c r="E726" s="175">
        <v>182963</v>
      </c>
      <c r="F726" s="175">
        <v>0</v>
      </c>
      <c r="G726" s="175">
        <v>0</v>
      </c>
      <c r="H726" s="175">
        <v>182963</v>
      </c>
      <c r="I726" s="175">
        <v>0</v>
      </c>
      <c r="J726" s="175">
        <v>0</v>
      </c>
      <c r="K726" s="175">
        <v>0</v>
      </c>
    </row>
    <row r="727" spans="1:11" ht="12">
      <c r="A727" s="2"/>
      <c r="B727" s="3"/>
      <c r="C727" s="4"/>
      <c r="D727" s="5"/>
      <c r="E727" s="4"/>
      <c r="F727" s="4"/>
      <c r="G727" s="4"/>
      <c r="H727" s="4"/>
      <c r="I727" s="4"/>
      <c r="J727" s="4"/>
      <c r="K727" s="4"/>
    </row>
    <row r="728" spans="1:11" ht="12">
      <c r="A728" s="6" t="s">
        <v>43</v>
      </c>
      <c r="B728" s="7" t="s">
        <v>0</v>
      </c>
      <c r="C728" s="8" t="s">
        <v>249</v>
      </c>
      <c r="D728" s="8" t="s">
        <v>42</v>
      </c>
      <c r="E728" s="8" t="s">
        <v>39</v>
      </c>
      <c r="F728" s="8" t="s">
        <v>12</v>
      </c>
      <c r="G728" s="8" t="s">
        <v>42</v>
      </c>
      <c r="H728" s="8" t="s">
        <v>285</v>
      </c>
      <c r="I728" s="8" t="s">
        <v>288</v>
      </c>
      <c r="J728" s="8" t="s">
        <v>289</v>
      </c>
      <c r="K728" s="8" t="s">
        <v>42</v>
      </c>
    </row>
    <row r="729" spans="1:11" ht="12">
      <c r="A729" s="6" t="s">
        <v>45</v>
      </c>
      <c r="B729" s="9"/>
      <c r="C729" s="8" t="s">
        <v>248</v>
      </c>
      <c r="D729" s="10" t="s">
        <v>13</v>
      </c>
      <c r="E729" s="8" t="s">
        <v>284</v>
      </c>
      <c r="F729" s="8" t="s">
        <v>284</v>
      </c>
      <c r="G729" s="8" t="s">
        <v>13</v>
      </c>
      <c r="H729" s="8" t="s">
        <v>286</v>
      </c>
      <c r="I729" s="8" t="s">
        <v>469</v>
      </c>
      <c r="J729" s="8" t="s">
        <v>287</v>
      </c>
      <c r="K729" s="8" t="s">
        <v>13</v>
      </c>
    </row>
    <row r="730" spans="1:11" ht="12.75" thickBot="1">
      <c r="A730" s="11"/>
      <c r="B730" s="12"/>
      <c r="C730" s="13"/>
      <c r="D730" s="13"/>
      <c r="E730" s="13" t="s">
        <v>467</v>
      </c>
      <c r="F730" s="13" t="s">
        <v>467</v>
      </c>
      <c r="G730" s="13"/>
      <c r="H730" s="13" t="s">
        <v>468</v>
      </c>
      <c r="I730" s="13" t="s">
        <v>467</v>
      </c>
      <c r="J730" s="13" t="s">
        <v>467</v>
      </c>
      <c r="K730" s="13"/>
    </row>
    <row r="731" spans="1:11" ht="12.75" customHeight="1">
      <c r="A731" s="43"/>
      <c r="B731" s="43"/>
      <c r="C731" s="44"/>
      <c r="D731" s="79"/>
      <c r="E731" s="156"/>
      <c r="F731" s="156"/>
      <c r="G731" s="156"/>
      <c r="H731" s="156"/>
      <c r="I731" s="156"/>
      <c r="J731" s="156"/>
      <c r="K731" s="156"/>
    </row>
    <row r="732" spans="1:11" ht="12">
      <c r="A732" s="51">
        <v>90095</v>
      </c>
      <c r="B732" s="36" t="s">
        <v>47</v>
      </c>
      <c r="C732" s="31">
        <f>SUM(C734:C749)</f>
        <v>1306000</v>
      </c>
      <c r="D732" s="52" t="e">
        <f>(C732/#REF!)*100</f>
        <v>#REF!</v>
      </c>
      <c r="E732" s="152">
        <f>SUM(E734:E739,E741)</f>
        <v>2133026</v>
      </c>
      <c r="F732" s="152">
        <f>SUM(F734:F739,F741)</f>
        <v>1077249.8399999999</v>
      </c>
      <c r="G732" s="152">
        <f>(F732/E732)*100</f>
        <v>50.50336189057235</v>
      </c>
      <c r="H732" s="152">
        <f>SUM(H734:H739,H741)</f>
        <v>1173527.8399999999</v>
      </c>
      <c r="I732" s="152">
        <f>SUM(I734:I739,I741)</f>
        <v>728117</v>
      </c>
      <c r="J732" s="152">
        <f>SUM(J734:J739,J741)</f>
        <v>728117</v>
      </c>
      <c r="K732" s="152">
        <f>(J732/H732)*100</f>
        <v>62.04514074416846</v>
      </c>
    </row>
    <row r="733" spans="1:11" ht="12.75" customHeight="1">
      <c r="A733" s="17"/>
      <c r="B733" s="17"/>
      <c r="C733" s="49"/>
      <c r="D733" s="50"/>
      <c r="E733" s="158"/>
      <c r="F733" s="158"/>
      <c r="G733" s="158"/>
      <c r="H733" s="158"/>
      <c r="I733" s="158"/>
      <c r="J733" s="158"/>
      <c r="K733" s="158"/>
    </row>
    <row r="734" spans="1:11" ht="24">
      <c r="A734" s="17"/>
      <c r="B734" s="180" t="s">
        <v>174</v>
      </c>
      <c r="C734" s="174">
        <v>50000</v>
      </c>
      <c r="D734" s="35" t="e">
        <f>(C734/#REF!)*100</f>
        <v>#REF!</v>
      </c>
      <c r="E734" s="175">
        <v>49853</v>
      </c>
      <c r="F734" s="175">
        <v>8174</v>
      </c>
      <c r="G734" s="175">
        <f>(F734/E734)*100</f>
        <v>16.396204842236177</v>
      </c>
      <c r="H734" s="175">
        <v>40000</v>
      </c>
      <c r="I734" s="175">
        <v>10000</v>
      </c>
      <c r="J734" s="175">
        <v>10000</v>
      </c>
      <c r="K734" s="175">
        <f aca="true" t="shared" si="14" ref="K734:K739">(J734/H734)*100</f>
        <v>25</v>
      </c>
    </row>
    <row r="735" spans="1:11" ht="12">
      <c r="A735" s="17"/>
      <c r="B735" s="180" t="s">
        <v>139</v>
      </c>
      <c r="C735" s="174">
        <v>20000</v>
      </c>
      <c r="D735" s="38" t="e">
        <f>(C735/#REF!)*100</f>
        <v>#REF!</v>
      </c>
      <c r="E735" s="175">
        <v>20000</v>
      </c>
      <c r="F735" s="175">
        <v>19935.67</v>
      </c>
      <c r="G735" s="175">
        <f aca="true" t="shared" si="15" ref="G735:G741">(F735/E735)*100</f>
        <v>99.67835</v>
      </c>
      <c r="H735" s="175">
        <v>19936</v>
      </c>
      <c r="I735" s="175">
        <v>20000</v>
      </c>
      <c r="J735" s="175">
        <v>20000</v>
      </c>
      <c r="K735" s="175">
        <f t="shared" si="14"/>
        <v>100.32102728731942</v>
      </c>
    </row>
    <row r="736" spans="1:11" ht="12">
      <c r="A736" s="17"/>
      <c r="B736" s="180" t="s">
        <v>32</v>
      </c>
      <c r="C736" s="174">
        <v>1000</v>
      </c>
      <c r="D736" s="38" t="e">
        <f>(C736/#REF!)*100</f>
        <v>#REF!</v>
      </c>
      <c r="E736" s="175">
        <v>1000</v>
      </c>
      <c r="F736" s="175">
        <v>0</v>
      </c>
      <c r="G736" s="175">
        <f t="shared" si="15"/>
        <v>0</v>
      </c>
      <c r="H736" s="175">
        <v>250</v>
      </c>
      <c r="I736" s="175">
        <v>1000</v>
      </c>
      <c r="J736" s="175">
        <v>1000</v>
      </c>
      <c r="K736" s="175">
        <f t="shared" si="14"/>
        <v>400</v>
      </c>
    </row>
    <row r="737" spans="1:11" ht="38.25" customHeight="1">
      <c r="A737" s="17"/>
      <c r="B737" s="180" t="s">
        <v>274</v>
      </c>
      <c r="C737" s="174">
        <v>150000</v>
      </c>
      <c r="D737" s="38" t="e">
        <f>(C737/#REF!)*100</f>
        <v>#REF!</v>
      </c>
      <c r="E737" s="175">
        <v>65051</v>
      </c>
      <c r="F737" s="175">
        <v>45579.2</v>
      </c>
      <c r="G737" s="175">
        <f t="shared" si="15"/>
        <v>70.0668706092143</v>
      </c>
      <c r="H737" s="175">
        <v>65050</v>
      </c>
      <c r="I737" s="175">
        <v>0</v>
      </c>
      <c r="J737" s="175">
        <v>0</v>
      </c>
      <c r="K737" s="175">
        <f t="shared" si="14"/>
        <v>0</v>
      </c>
    </row>
    <row r="738" spans="1:11" ht="24">
      <c r="A738" s="17"/>
      <c r="B738" s="180" t="s">
        <v>176</v>
      </c>
      <c r="C738" s="174">
        <v>15000</v>
      </c>
      <c r="D738" s="38" t="e">
        <f>(C738/#REF!)*100</f>
        <v>#REF!</v>
      </c>
      <c r="E738" s="175">
        <v>15000</v>
      </c>
      <c r="F738" s="175">
        <v>15000</v>
      </c>
      <c r="G738" s="175">
        <f t="shared" si="15"/>
        <v>100</v>
      </c>
      <c r="H738" s="175">
        <v>15000</v>
      </c>
      <c r="I738" s="175">
        <v>0</v>
      </c>
      <c r="J738" s="175">
        <v>0</v>
      </c>
      <c r="K738" s="175">
        <f t="shared" si="14"/>
        <v>0</v>
      </c>
    </row>
    <row r="739" spans="1:11" ht="27" customHeight="1">
      <c r="A739" s="17"/>
      <c r="B739" s="180" t="s">
        <v>238</v>
      </c>
      <c r="C739" s="174">
        <v>120000</v>
      </c>
      <c r="D739" s="38" t="e">
        <f>(C739/#REF!)*100</f>
        <v>#REF!</v>
      </c>
      <c r="E739" s="175">
        <v>120000</v>
      </c>
      <c r="F739" s="175">
        <v>86732.61</v>
      </c>
      <c r="G739" s="175">
        <f t="shared" si="15"/>
        <v>72.277175</v>
      </c>
      <c r="H739" s="175">
        <v>105843.48</v>
      </c>
      <c r="I739" s="175">
        <v>112000</v>
      </c>
      <c r="J739" s="175">
        <v>112000</v>
      </c>
      <c r="K739" s="175">
        <f t="shared" si="14"/>
        <v>105.81662658861934</v>
      </c>
    </row>
    <row r="740" spans="1:11" ht="12">
      <c r="A740" s="17"/>
      <c r="B740" s="99"/>
      <c r="C740" s="33"/>
      <c r="D740" s="64"/>
      <c r="E740" s="153"/>
      <c r="F740" s="153"/>
      <c r="G740" s="153"/>
      <c r="H740" s="153"/>
      <c r="I740" s="153"/>
      <c r="J740" s="153"/>
      <c r="K740" s="153"/>
    </row>
    <row r="741" spans="1:11" ht="12">
      <c r="A741" s="17"/>
      <c r="B741" s="55" t="s">
        <v>300</v>
      </c>
      <c r="C741" s="33"/>
      <c r="D741" s="69"/>
      <c r="E741" s="153">
        <f>SUM(E743:E749)</f>
        <v>1862122</v>
      </c>
      <c r="F741" s="153">
        <f>SUM(F743:F749)</f>
        <v>901828.36</v>
      </c>
      <c r="G741" s="153">
        <f t="shared" si="15"/>
        <v>48.43014367479682</v>
      </c>
      <c r="H741" s="153">
        <f>SUM(H743:H749)</f>
        <v>927448.36</v>
      </c>
      <c r="I741" s="153">
        <f>SUM(I743:I749)</f>
        <v>585117</v>
      </c>
      <c r="J741" s="153">
        <f>SUM(J743:J749)</f>
        <v>585117</v>
      </c>
      <c r="K741" s="153">
        <f>(J741/H741)*100</f>
        <v>63.088903408056055</v>
      </c>
    </row>
    <row r="742" spans="1:11" ht="12">
      <c r="A742" s="17"/>
      <c r="B742" s="55" t="s">
        <v>4</v>
      </c>
      <c r="C742" s="33"/>
      <c r="D742" s="69"/>
      <c r="E742" s="153"/>
      <c r="F742" s="153"/>
      <c r="G742" s="153"/>
      <c r="H742" s="153"/>
      <c r="I742" s="153"/>
      <c r="J742" s="153"/>
      <c r="K742" s="153"/>
    </row>
    <row r="743" spans="1:11" ht="48">
      <c r="A743" s="17"/>
      <c r="B743" s="180" t="s">
        <v>389</v>
      </c>
      <c r="C743" s="174">
        <v>700000</v>
      </c>
      <c r="D743" s="35" t="e">
        <f>(C743/#REF!)*100</f>
        <v>#REF!</v>
      </c>
      <c r="E743" s="175">
        <v>1296871</v>
      </c>
      <c r="F743" s="175">
        <v>689110</v>
      </c>
      <c r="G743" s="175">
        <f aca="true" t="shared" si="16" ref="G743:G749">(F743/E743)*100</f>
        <v>53.1363566615338</v>
      </c>
      <c r="H743" s="175">
        <v>689110</v>
      </c>
      <c r="I743" s="175">
        <v>580847</v>
      </c>
      <c r="J743" s="175">
        <v>580847</v>
      </c>
      <c r="K743" s="175">
        <f aca="true" t="shared" si="17" ref="K743:K749">(J743/H743)*100</f>
        <v>84.28944580691036</v>
      </c>
    </row>
    <row r="744" spans="1:11" ht="24">
      <c r="A744" s="17"/>
      <c r="B744" s="222" t="s">
        <v>351</v>
      </c>
      <c r="C744" s="178">
        <v>50000</v>
      </c>
      <c r="D744" s="79">
        <v>0</v>
      </c>
      <c r="E744" s="179">
        <v>50000</v>
      </c>
      <c r="F744" s="179">
        <v>49988.65</v>
      </c>
      <c r="G744" s="175">
        <f t="shared" si="16"/>
        <v>99.9773</v>
      </c>
      <c r="H744" s="179">
        <v>49988.65</v>
      </c>
      <c r="I744" s="179">
        <v>0</v>
      </c>
      <c r="J744" s="179">
        <v>0</v>
      </c>
      <c r="K744" s="175">
        <f t="shared" si="17"/>
        <v>0</v>
      </c>
    </row>
    <row r="745" spans="1:11" ht="12">
      <c r="A745" s="17"/>
      <c r="B745" s="222" t="s">
        <v>352</v>
      </c>
      <c r="C745" s="178">
        <v>50000</v>
      </c>
      <c r="D745" s="79">
        <v>0</v>
      </c>
      <c r="E745" s="179">
        <v>50000</v>
      </c>
      <c r="F745" s="179">
        <v>49996.71</v>
      </c>
      <c r="G745" s="175">
        <f t="shared" si="16"/>
        <v>99.99342</v>
      </c>
      <c r="H745" s="179">
        <v>49996.71</v>
      </c>
      <c r="I745" s="179">
        <v>0</v>
      </c>
      <c r="J745" s="179">
        <v>0</v>
      </c>
      <c r="K745" s="175">
        <f t="shared" si="17"/>
        <v>0</v>
      </c>
    </row>
    <row r="746" spans="1:11" ht="12">
      <c r="A746" s="17"/>
      <c r="B746" s="222" t="s">
        <v>353</v>
      </c>
      <c r="C746" s="178">
        <v>0</v>
      </c>
      <c r="D746" s="79"/>
      <c r="E746" s="179">
        <v>50000</v>
      </c>
      <c r="F746" s="179">
        <v>49932.1</v>
      </c>
      <c r="G746" s="175">
        <f t="shared" si="16"/>
        <v>99.8642</v>
      </c>
      <c r="H746" s="179">
        <v>49932.1</v>
      </c>
      <c r="I746" s="179">
        <v>0</v>
      </c>
      <c r="J746" s="179">
        <v>0</v>
      </c>
      <c r="K746" s="175">
        <f t="shared" si="17"/>
        <v>0</v>
      </c>
    </row>
    <row r="747" spans="1:11" ht="14.25" customHeight="1">
      <c r="A747" s="17"/>
      <c r="B747" s="222" t="s">
        <v>354</v>
      </c>
      <c r="C747" s="178">
        <v>50000</v>
      </c>
      <c r="D747" s="79">
        <v>0</v>
      </c>
      <c r="E747" s="179">
        <v>50000</v>
      </c>
      <c r="F747" s="179">
        <v>49990.9</v>
      </c>
      <c r="G747" s="175">
        <f t="shared" si="16"/>
        <v>99.98179999999999</v>
      </c>
      <c r="H747" s="179">
        <v>49990.9</v>
      </c>
      <c r="I747" s="179">
        <v>0</v>
      </c>
      <c r="J747" s="179">
        <v>0</v>
      </c>
      <c r="K747" s="175">
        <f t="shared" si="17"/>
        <v>0</v>
      </c>
    </row>
    <row r="748" spans="1:11" ht="24">
      <c r="A748" s="17"/>
      <c r="B748" s="227" t="s">
        <v>356</v>
      </c>
      <c r="C748" s="178"/>
      <c r="D748" s="79"/>
      <c r="E748" s="179">
        <v>165251</v>
      </c>
      <c r="F748" s="179">
        <v>0</v>
      </c>
      <c r="G748" s="175">
        <f t="shared" si="16"/>
        <v>0</v>
      </c>
      <c r="H748" s="179">
        <v>0</v>
      </c>
      <c r="I748" s="179">
        <v>0</v>
      </c>
      <c r="J748" s="179">
        <v>0</v>
      </c>
      <c r="K748" s="175">
        <v>0</v>
      </c>
    </row>
    <row r="749" spans="1:11" ht="24">
      <c r="A749" s="36"/>
      <c r="B749" s="227" t="s">
        <v>355</v>
      </c>
      <c r="C749" s="178">
        <v>100000</v>
      </c>
      <c r="D749" s="79">
        <v>0</v>
      </c>
      <c r="E749" s="179">
        <v>200000</v>
      </c>
      <c r="F749" s="179">
        <v>12810</v>
      </c>
      <c r="G749" s="175">
        <f t="shared" si="16"/>
        <v>6.404999999999999</v>
      </c>
      <c r="H749" s="179">
        <v>38430</v>
      </c>
      <c r="I749" s="179">
        <v>4270</v>
      </c>
      <c r="J749" s="179">
        <v>4270</v>
      </c>
      <c r="K749" s="175">
        <f t="shared" si="17"/>
        <v>11.11111111111111</v>
      </c>
    </row>
    <row r="750" spans="1:11" ht="12">
      <c r="A750" s="39"/>
      <c r="B750" s="228"/>
      <c r="C750" s="191"/>
      <c r="D750" s="75"/>
      <c r="E750" s="192"/>
      <c r="F750" s="192"/>
      <c r="G750" s="192"/>
      <c r="H750" s="192"/>
      <c r="I750" s="192"/>
      <c r="J750" s="192"/>
      <c r="K750" s="192"/>
    </row>
    <row r="751" spans="1:11" ht="12.75" customHeight="1">
      <c r="A751" s="43"/>
      <c r="B751" s="73"/>
      <c r="C751" s="44"/>
      <c r="D751" s="50"/>
      <c r="E751" s="156"/>
      <c r="F751" s="156"/>
      <c r="G751" s="156"/>
      <c r="H751" s="156"/>
      <c r="I751" s="156"/>
      <c r="J751" s="156"/>
      <c r="K751" s="156"/>
    </row>
    <row r="752" spans="1:11" ht="12.75" thickBot="1">
      <c r="A752" s="46">
        <v>921</v>
      </c>
      <c r="B752" s="115" t="s">
        <v>102</v>
      </c>
      <c r="C752" s="48">
        <f>SUM(C754,C773,C779,C786)</f>
        <v>4946951</v>
      </c>
      <c r="D752" s="24" t="e">
        <f>(C752/#REF!)*100</f>
        <v>#REF!</v>
      </c>
      <c r="E752" s="157">
        <f>SUM(E754,E773,E779,E786)</f>
        <v>4785162</v>
      </c>
      <c r="F752" s="157">
        <f>SUM(F754,F773,F779,F786)</f>
        <v>3015922.48</v>
      </c>
      <c r="G752" s="103">
        <f>(F752/E752)*100</f>
        <v>63.026549153403785</v>
      </c>
      <c r="H752" s="157">
        <f>SUM(H754,H773,H779,H786)</f>
        <v>4372217.529999999</v>
      </c>
      <c r="I752" s="157">
        <f>SUM(I754,I773,I779,I786)</f>
        <v>4661286</v>
      </c>
      <c r="J752" s="157">
        <f>SUM(J754,J773,J779,J786)</f>
        <v>4661286</v>
      </c>
      <c r="K752" s="24">
        <f>(J752/H752)*100</f>
        <v>106.61148417288379</v>
      </c>
    </row>
    <row r="753" spans="1:11" ht="12.75" customHeight="1" thickTop="1">
      <c r="A753" s="17"/>
      <c r="B753" s="39"/>
      <c r="C753" s="33"/>
      <c r="D753" s="50"/>
      <c r="E753" s="153"/>
      <c r="F753" s="153"/>
      <c r="G753" s="153"/>
      <c r="H753" s="153"/>
      <c r="I753" s="153"/>
      <c r="J753" s="153"/>
      <c r="K753" s="153"/>
    </row>
    <row r="754" spans="1:11" ht="12">
      <c r="A754" s="51">
        <v>92109</v>
      </c>
      <c r="B754" s="134" t="s">
        <v>103</v>
      </c>
      <c r="C754" s="58">
        <f>SUM(C756:C771)</f>
        <v>1187598</v>
      </c>
      <c r="D754" s="32" t="e">
        <f>(C754/#REF!)*100</f>
        <v>#REF!</v>
      </c>
      <c r="E754" s="160">
        <f>SUM(E756,E763:E767)</f>
        <v>1501398</v>
      </c>
      <c r="F754" s="160">
        <f>SUM(F756,F763:F767)</f>
        <v>1368004.26</v>
      </c>
      <c r="G754" s="152">
        <f>(F754/E754)*100</f>
        <v>91.11536448030436</v>
      </c>
      <c r="H754" s="160">
        <f>SUM(H756,H762:H767)</f>
        <v>1501304.26</v>
      </c>
      <c r="I754" s="160">
        <f>SUM(I756,I763:I767)</f>
        <v>1526286</v>
      </c>
      <c r="J754" s="160">
        <f>SUM(J756,J763:J767)</f>
        <v>1526286</v>
      </c>
      <c r="K754" s="152">
        <f>(J754/H754)*100</f>
        <v>101.66400247209052</v>
      </c>
    </row>
    <row r="755" spans="1:11" ht="12.75" customHeight="1">
      <c r="A755" s="17"/>
      <c r="B755" s="39"/>
      <c r="C755" s="53"/>
      <c r="D755" s="69"/>
      <c r="E755" s="159"/>
      <c r="F755" s="159"/>
      <c r="G755" s="159"/>
      <c r="H755" s="159"/>
      <c r="I755" s="159"/>
      <c r="J755" s="159"/>
      <c r="K755" s="159"/>
    </row>
    <row r="756" spans="1:11" ht="12">
      <c r="A756" s="17"/>
      <c r="B756" s="220" t="s">
        <v>368</v>
      </c>
      <c r="C756" s="174">
        <v>900000</v>
      </c>
      <c r="D756" s="35" t="e">
        <f>(C756/#REF!)*100</f>
        <v>#REF!</v>
      </c>
      <c r="E756" s="175">
        <v>1135000</v>
      </c>
      <c r="F756" s="175">
        <v>920000</v>
      </c>
      <c r="G756" s="175">
        <f aca="true" t="shared" si="18" ref="G756:G771">(F756/E756)*100</f>
        <v>81.05726872246696</v>
      </c>
      <c r="H756" s="175">
        <v>1135000</v>
      </c>
      <c r="I756" s="175">
        <v>1406286</v>
      </c>
      <c r="J756" s="175">
        <v>1406286</v>
      </c>
      <c r="K756" s="175">
        <f aca="true" t="shared" si="19" ref="K756:K771">(J756/H756)*100</f>
        <v>123.90185022026432</v>
      </c>
    </row>
    <row r="757" spans="1:11" ht="12">
      <c r="A757" s="17"/>
      <c r="B757" s="225" t="s">
        <v>160</v>
      </c>
      <c r="C757" s="182"/>
      <c r="D757" s="50"/>
      <c r="E757" s="183"/>
      <c r="F757" s="183"/>
      <c r="G757" s="183"/>
      <c r="H757" s="183"/>
      <c r="I757" s="183"/>
      <c r="J757" s="183"/>
      <c r="K757" s="183"/>
    </row>
    <row r="758" spans="1:11" ht="24">
      <c r="A758" s="17"/>
      <c r="B758" s="223" t="s">
        <v>392</v>
      </c>
      <c r="C758" s="182">
        <v>180000</v>
      </c>
      <c r="D758" s="50" t="e">
        <f>(C758/#REF!)*100</f>
        <v>#REF!</v>
      </c>
      <c r="E758" s="183">
        <v>180000</v>
      </c>
      <c r="F758" s="183">
        <v>180000</v>
      </c>
      <c r="G758" s="183">
        <f t="shared" si="18"/>
        <v>100</v>
      </c>
      <c r="H758" s="183">
        <v>180000</v>
      </c>
      <c r="I758" s="183">
        <v>180000</v>
      </c>
      <c r="J758" s="183">
        <v>180000</v>
      </c>
      <c r="K758" s="183">
        <f t="shared" si="19"/>
        <v>100</v>
      </c>
    </row>
    <row r="759" spans="1:11" ht="12">
      <c r="A759" s="17"/>
      <c r="B759" s="223" t="s">
        <v>393</v>
      </c>
      <c r="C759" s="182">
        <v>0</v>
      </c>
      <c r="D759" s="50"/>
      <c r="E759" s="183">
        <v>55000</v>
      </c>
      <c r="F759" s="183">
        <v>55000</v>
      </c>
      <c r="G759" s="183">
        <f t="shared" si="18"/>
        <v>100</v>
      </c>
      <c r="H759" s="183">
        <v>55000</v>
      </c>
      <c r="I759" s="183">
        <v>0</v>
      </c>
      <c r="J759" s="183">
        <v>0</v>
      </c>
      <c r="K759" s="183">
        <f t="shared" si="19"/>
        <v>0</v>
      </c>
    </row>
    <row r="760" spans="1:11" ht="12">
      <c r="A760" s="17"/>
      <c r="B760" s="223" t="s">
        <v>394</v>
      </c>
      <c r="C760" s="182"/>
      <c r="D760" s="50"/>
      <c r="E760" s="183">
        <v>0</v>
      </c>
      <c r="F760" s="183">
        <v>0</v>
      </c>
      <c r="G760" s="183">
        <v>0</v>
      </c>
      <c r="H760" s="183">
        <v>0</v>
      </c>
      <c r="I760" s="183">
        <v>100000</v>
      </c>
      <c r="J760" s="183">
        <v>100000</v>
      </c>
      <c r="K760" s="183">
        <v>0</v>
      </c>
    </row>
    <row r="761" spans="1:11" ht="12">
      <c r="A761" s="17"/>
      <c r="B761" s="223" t="s">
        <v>395</v>
      </c>
      <c r="C761" s="182"/>
      <c r="D761" s="50"/>
      <c r="E761" s="183">
        <v>0</v>
      </c>
      <c r="F761" s="183">
        <v>0</v>
      </c>
      <c r="G761" s="183">
        <v>0</v>
      </c>
      <c r="H761" s="183">
        <v>0</v>
      </c>
      <c r="I761" s="183">
        <v>24000</v>
      </c>
      <c r="J761" s="183">
        <v>24000</v>
      </c>
      <c r="K761" s="183">
        <v>0</v>
      </c>
    </row>
    <row r="762" spans="1:11" ht="12">
      <c r="A762" s="17"/>
      <c r="B762" s="194" t="s">
        <v>396</v>
      </c>
      <c r="C762" s="174"/>
      <c r="D762" s="35"/>
      <c r="E762" s="175">
        <v>0</v>
      </c>
      <c r="F762" s="175">
        <v>0</v>
      </c>
      <c r="G762" s="175">
        <v>0</v>
      </c>
      <c r="H762" s="175">
        <v>0</v>
      </c>
      <c r="I762" s="175">
        <v>59500</v>
      </c>
      <c r="J762" s="175">
        <v>59500</v>
      </c>
      <c r="K762" s="175">
        <v>0</v>
      </c>
    </row>
    <row r="763" spans="1:11" ht="24">
      <c r="A763" s="17"/>
      <c r="B763" s="222" t="s">
        <v>365</v>
      </c>
      <c r="C763" s="178">
        <v>0</v>
      </c>
      <c r="D763" s="38"/>
      <c r="E763" s="179">
        <v>8300</v>
      </c>
      <c r="F763" s="179">
        <v>90000</v>
      </c>
      <c r="G763" s="231">
        <f>(F763/E763)*100</f>
        <v>1084.3373493975903</v>
      </c>
      <c r="H763" s="179">
        <v>8300</v>
      </c>
      <c r="I763" s="179">
        <v>120000</v>
      </c>
      <c r="J763" s="179">
        <v>120000</v>
      </c>
      <c r="K763" s="175">
        <f t="shared" si="19"/>
        <v>1445.7831325301206</v>
      </c>
    </row>
    <row r="764" spans="1:11" ht="13.5" customHeight="1">
      <c r="A764" s="17"/>
      <c r="B764" s="222" t="s">
        <v>241</v>
      </c>
      <c r="C764" s="178">
        <v>6000</v>
      </c>
      <c r="D764" s="38">
        <v>0</v>
      </c>
      <c r="E764" s="179">
        <v>6000</v>
      </c>
      <c r="F764" s="179">
        <v>6000</v>
      </c>
      <c r="G764" s="175">
        <f t="shared" si="18"/>
        <v>100</v>
      </c>
      <c r="H764" s="179">
        <v>6000</v>
      </c>
      <c r="I764" s="179">
        <v>0</v>
      </c>
      <c r="J764" s="179">
        <v>0</v>
      </c>
      <c r="K764" s="175">
        <f t="shared" si="19"/>
        <v>0</v>
      </c>
    </row>
    <row r="765" spans="1:11" ht="13.5" customHeight="1">
      <c r="A765" s="17"/>
      <c r="B765" s="222" t="s">
        <v>221</v>
      </c>
      <c r="C765" s="178">
        <v>1598</v>
      </c>
      <c r="D765" s="38">
        <v>0</v>
      </c>
      <c r="E765" s="179">
        <v>1598</v>
      </c>
      <c r="F765" s="179">
        <v>1598</v>
      </c>
      <c r="G765" s="175">
        <f t="shared" si="18"/>
        <v>100</v>
      </c>
      <c r="H765" s="179">
        <v>1598</v>
      </c>
      <c r="I765" s="179">
        <v>0</v>
      </c>
      <c r="J765" s="179">
        <v>0</v>
      </c>
      <c r="K765" s="175">
        <f t="shared" si="19"/>
        <v>0</v>
      </c>
    </row>
    <row r="766" spans="1:11" ht="13.5" customHeight="1">
      <c r="A766" s="17"/>
      <c r="B766" s="241"/>
      <c r="C766" s="200"/>
      <c r="D766" s="79"/>
      <c r="E766" s="201"/>
      <c r="F766" s="201"/>
      <c r="G766" s="201"/>
      <c r="H766" s="201"/>
      <c r="I766" s="201"/>
      <c r="J766" s="201"/>
      <c r="K766" s="201"/>
    </row>
    <row r="767" spans="1:11" ht="13.5" customHeight="1">
      <c r="A767" s="17"/>
      <c r="B767" s="104" t="s">
        <v>300</v>
      </c>
      <c r="C767" s="182"/>
      <c r="D767" s="50"/>
      <c r="E767" s="224">
        <f>SUM(E769:E771)</f>
        <v>350500</v>
      </c>
      <c r="F767" s="224">
        <f>SUM(F769:F771)</f>
        <v>350406.26</v>
      </c>
      <c r="G767" s="224">
        <f t="shared" si="18"/>
        <v>99.97325534950072</v>
      </c>
      <c r="H767" s="224">
        <f>SUM(H769:H771)</f>
        <v>350406.26</v>
      </c>
      <c r="I767" s="224">
        <f>SUM(I769:I771)</f>
        <v>0</v>
      </c>
      <c r="J767" s="224">
        <f>SUM(J769:J771)</f>
        <v>0</v>
      </c>
      <c r="K767" s="224">
        <f t="shared" si="19"/>
        <v>0</v>
      </c>
    </row>
    <row r="768" spans="1:11" ht="13.5" customHeight="1">
      <c r="A768" s="17"/>
      <c r="B768" s="104" t="s">
        <v>4</v>
      </c>
      <c r="C768" s="182"/>
      <c r="D768" s="50"/>
      <c r="E768" s="183"/>
      <c r="F768" s="183"/>
      <c r="G768" s="183"/>
      <c r="H768" s="183"/>
      <c r="I768" s="183"/>
      <c r="J768" s="183"/>
      <c r="K768" s="183"/>
    </row>
    <row r="769" spans="1:11" ht="12">
      <c r="A769" s="17"/>
      <c r="B769" s="194" t="s">
        <v>363</v>
      </c>
      <c r="C769" s="174">
        <v>100000</v>
      </c>
      <c r="D769" s="35">
        <v>0</v>
      </c>
      <c r="E769" s="175">
        <v>100000</v>
      </c>
      <c r="F769" s="175">
        <v>100000</v>
      </c>
      <c r="G769" s="175">
        <f t="shared" si="18"/>
        <v>100</v>
      </c>
      <c r="H769" s="175">
        <v>100000</v>
      </c>
      <c r="I769" s="175">
        <v>0</v>
      </c>
      <c r="J769" s="175">
        <v>0</v>
      </c>
      <c r="K769" s="175">
        <f t="shared" si="19"/>
        <v>0</v>
      </c>
    </row>
    <row r="770" spans="1:11" ht="12">
      <c r="A770" s="17"/>
      <c r="B770" s="222" t="s">
        <v>362</v>
      </c>
      <c r="C770" s="178">
        <v>0</v>
      </c>
      <c r="D770" s="38"/>
      <c r="E770" s="179">
        <v>250000</v>
      </c>
      <c r="F770" s="179">
        <v>250000</v>
      </c>
      <c r="G770" s="175">
        <f t="shared" si="18"/>
        <v>100</v>
      </c>
      <c r="H770" s="179">
        <v>250000</v>
      </c>
      <c r="I770" s="179">
        <v>0</v>
      </c>
      <c r="J770" s="179">
        <v>0</v>
      </c>
      <c r="K770" s="175">
        <f t="shared" si="19"/>
        <v>0</v>
      </c>
    </row>
    <row r="771" spans="1:11" ht="26.25" customHeight="1">
      <c r="A771" s="36"/>
      <c r="B771" s="222" t="s">
        <v>442</v>
      </c>
      <c r="C771" s="178">
        <v>0</v>
      </c>
      <c r="D771" s="38"/>
      <c r="E771" s="179">
        <v>500</v>
      </c>
      <c r="F771" s="179">
        <v>406.26</v>
      </c>
      <c r="G771" s="175">
        <f t="shared" si="18"/>
        <v>81.252</v>
      </c>
      <c r="H771" s="179">
        <v>406.26</v>
      </c>
      <c r="I771" s="179">
        <v>0</v>
      </c>
      <c r="J771" s="179">
        <v>0</v>
      </c>
      <c r="K771" s="175">
        <f t="shared" si="19"/>
        <v>0</v>
      </c>
    </row>
    <row r="772" spans="1:11" ht="12.75" customHeight="1">
      <c r="A772" s="17"/>
      <c r="B772" s="39"/>
      <c r="C772" s="49"/>
      <c r="D772" s="50"/>
      <c r="E772" s="158"/>
      <c r="F772" s="158"/>
      <c r="G772" s="158"/>
      <c r="H772" s="158"/>
      <c r="I772" s="158"/>
      <c r="J772" s="158"/>
      <c r="K772" s="158"/>
    </row>
    <row r="773" spans="1:11" ht="12">
      <c r="A773" s="51">
        <v>92116</v>
      </c>
      <c r="B773" s="120" t="s">
        <v>104</v>
      </c>
      <c r="C773" s="31">
        <f>SUM(C775:C777,)</f>
        <v>950866</v>
      </c>
      <c r="D773" s="52" t="e">
        <f>(C773/#REF!)*100</f>
        <v>#REF!</v>
      </c>
      <c r="E773" s="152">
        <f>SUM(E775:E777,)</f>
        <v>953466</v>
      </c>
      <c r="F773" s="152">
        <f>SUM(F775:F777,)</f>
        <v>718565</v>
      </c>
      <c r="G773" s="152">
        <f>(F773/E773)*100</f>
        <v>75.36346340614138</v>
      </c>
      <c r="H773" s="152">
        <f>SUM(H775:H777,)</f>
        <v>953466</v>
      </c>
      <c r="I773" s="152">
        <f>SUM(I775:I777,)</f>
        <v>1200000</v>
      </c>
      <c r="J773" s="152">
        <f>SUM(J775:J777,)</f>
        <v>1200000</v>
      </c>
      <c r="K773" s="152">
        <f>(J773/H773)*100</f>
        <v>125.8566115624469</v>
      </c>
    </row>
    <row r="774" spans="1:11" ht="12.75" customHeight="1">
      <c r="A774" s="17"/>
      <c r="B774" s="39"/>
      <c r="C774" s="44"/>
      <c r="D774" s="50"/>
      <c r="E774" s="156"/>
      <c r="F774" s="156"/>
      <c r="G774" s="156"/>
      <c r="H774" s="156"/>
      <c r="I774" s="156"/>
      <c r="J774" s="156"/>
      <c r="K774" s="156"/>
    </row>
    <row r="775" spans="1:11" ht="12">
      <c r="A775" s="17"/>
      <c r="B775" s="229" t="s">
        <v>25</v>
      </c>
      <c r="C775" s="174">
        <v>950000</v>
      </c>
      <c r="D775" s="35" t="e">
        <f>(C775/#REF!)*100</f>
        <v>#REF!</v>
      </c>
      <c r="E775" s="175">
        <v>950000</v>
      </c>
      <c r="F775" s="175">
        <v>715099</v>
      </c>
      <c r="G775" s="175">
        <f>(F775/E775)*100</f>
        <v>75.27357894736842</v>
      </c>
      <c r="H775" s="175">
        <v>950000</v>
      </c>
      <c r="I775" s="175">
        <v>1200000</v>
      </c>
      <c r="J775" s="175">
        <v>1200000</v>
      </c>
      <c r="K775" s="175">
        <f>(J775/H775)*100</f>
        <v>126.3157894736842</v>
      </c>
    </row>
    <row r="776" spans="1:11" ht="12">
      <c r="A776" s="17"/>
      <c r="B776" s="222" t="s">
        <v>372</v>
      </c>
      <c r="C776" s="178"/>
      <c r="D776" s="38"/>
      <c r="E776" s="179">
        <v>2600</v>
      </c>
      <c r="F776" s="179">
        <v>2600</v>
      </c>
      <c r="G776" s="175">
        <f>(F776/E776)*100</f>
        <v>100</v>
      </c>
      <c r="H776" s="179">
        <v>2600</v>
      </c>
      <c r="I776" s="179">
        <v>0</v>
      </c>
      <c r="J776" s="179">
        <v>0</v>
      </c>
      <c r="K776" s="175">
        <f>(J776/H776)*100</f>
        <v>0</v>
      </c>
    </row>
    <row r="777" spans="1:11" ht="12">
      <c r="A777" s="36"/>
      <c r="B777" s="222" t="s">
        <v>222</v>
      </c>
      <c r="C777" s="178">
        <v>866</v>
      </c>
      <c r="D777" s="38">
        <v>0</v>
      </c>
      <c r="E777" s="179">
        <v>866</v>
      </c>
      <c r="F777" s="179">
        <v>866</v>
      </c>
      <c r="G777" s="175">
        <f>(F777/E777)*100</f>
        <v>100</v>
      </c>
      <c r="H777" s="179">
        <v>866</v>
      </c>
      <c r="I777" s="179">
        <v>0</v>
      </c>
      <c r="J777" s="179">
        <v>0</v>
      </c>
      <c r="K777" s="175">
        <f>(J777/H777)*100</f>
        <v>0</v>
      </c>
    </row>
    <row r="778" spans="1:11" ht="12.75" customHeight="1">
      <c r="A778" s="17"/>
      <c r="B778" s="82"/>
      <c r="C778" s="44"/>
      <c r="D778" s="50"/>
      <c r="E778" s="156"/>
      <c r="F778" s="156"/>
      <c r="G778" s="156"/>
      <c r="H778" s="156"/>
      <c r="I778" s="156"/>
      <c r="J778" s="156"/>
      <c r="K778" s="156"/>
    </row>
    <row r="779" spans="1:11" ht="12">
      <c r="A779" s="51">
        <v>92120</v>
      </c>
      <c r="B779" s="135" t="s">
        <v>186</v>
      </c>
      <c r="C779" s="31">
        <f>SUM(C781:C783)</f>
        <v>2593487</v>
      </c>
      <c r="D779" s="52" t="e">
        <f>(C779/#REF!)*100</f>
        <v>#REF!</v>
      </c>
      <c r="E779" s="152">
        <f>SUM(E781:E783)</f>
        <v>2148298</v>
      </c>
      <c r="F779" s="152">
        <f>SUM(F781:F783)</f>
        <v>805675.34</v>
      </c>
      <c r="G779" s="152">
        <f>(F779/E779)*100</f>
        <v>37.50296001765118</v>
      </c>
      <c r="H779" s="152">
        <f>SUM(H781:H783)</f>
        <v>1743447.27</v>
      </c>
      <c r="I779" s="152">
        <f>SUM(I781:I783)</f>
        <v>1800000</v>
      </c>
      <c r="J779" s="152">
        <f>SUM(J781:J783)</f>
        <v>1800000</v>
      </c>
      <c r="K779" s="152">
        <f>(J779/H779)*100</f>
        <v>103.24373045133737</v>
      </c>
    </row>
    <row r="780" spans="1:11" ht="12.75" customHeight="1">
      <c r="A780" s="17"/>
      <c r="B780" s="82"/>
      <c r="C780" s="49"/>
      <c r="D780" s="50"/>
      <c r="E780" s="158"/>
      <c r="F780" s="158"/>
      <c r="G780" s="158"/>
      <c r="H780" s="158"/>
      <c r="I780" s="158"/>
      <c r="J780" s="158"/>
      <c r="K780" s="158"/>
    </row>
    <row r="781" spans="1:11" ht="48">
      <c r="A781" s="17"/>
      <c r="B781" s="230" t="s">
        <v>443</v>
      </c>
      <c r="C781" s="174">
        <v>2389487</v>
      </c>
      <c r="D781" s="35" t="e">
        <f>(C781/#REF!)*100</f>
        <v>#REF!</v>
      </c>
      <c r="E781" s="175">
        <v>1976984</v>
      </c>
      <c r="F781" s="175">
        <v>642362.07</v>
      </c>
      <c r="G781" s="175">
        <f>(F781/E781)*100</f>
        <v>32.49202168555739</v>
      </c>
      <c r="H781" s="175">
        <v>1572134</v>
      </c>
      <c r="I781" s="175">
        <v>1800000</v>
      </c>
      <c r="J781" s="175">
        <v>1800000</v>
      </c>
      <c r="K781" s="175">
        <f>(J781/H781)*100</f>
        <v>114.49405712235725</v>
      </c>
    </row>
    <row r="782" spans="1:11" ht="24">
      <c r="A782" s="17"/>
      <c r="B782" s="230" t="s">
        <v>444</v>
      </c>
      <c r="C782" s="174">
        <v>4000</v>
      </c>
      <c r="D782" s="35">
        <v>0</v>
      </c>
      <c r="E782" s="175">
        <v>8000</v>
      </c>
      <c r="F782" s="175">
        <v>0</v>
      </c>
      <c r="G782" s="175">
        <f>(F782/E782)*100</f>
        <v>0</v>
      </c>
      <c r="H782" s="175">
        <v>8000</v>
      </c>
      <c r="I782" s="175">
        <v>0</v>
      </c>
      <c r="J782" s="175">
        <v>0</v>
      </c>
      <c r="K782" s="175">
        <f>(J782/H782)*100</f>
        <v>0</v>
      </c>
    </row>
    <row r="783" spans="1:11" ht="24">
      <c r="A783" s="36"/>
      <c r="B783" s="230" t="s">
        <v>247</v>
      </c>
      <c r="C783" s="174">
        <v>200000</v>
      </c>
      <c r="D783" s="35" t="e">
        <f>(C783/#REF!)*100</f>
        <v>#REF!</v>
      </c>
      <c r="E783" s="175">
        <v>163314</v>
      </c>
      <c r="F783" s="175">
        <v>163313.27</v>
      </c>
      <c r="G783" s="175">
        <f>(F783/E783)*100</f>
        <v>99.99955300831527</v>
      </c>
      <c r="H783" s="175">
        <v>163313.27</v>
      </c>
      <c r="I783" s="175">
        <v>0</v>
      </c>
      <c r="J783" s="175">
        <v>0</v>
      </c>
      <c r="K783" s="175">
        <f>(J783/H783)*100</f>
        <v>0</v>
      </c>
    </row>
    <row r="784" spans="1:11" ht="12.75" thickBot="1">
      <c r="A784" s="130"/>
      <c r="B784" s="137"/>
      <c r="C784" s="132"/>
      <c r="D784" s="102"/>
      <c r="E784" s="166"/>
      <c r="F784" s="166"/>
      <c r="G784" s="166"/>
      <c r="H784" s="166"/>
      <c r="I784" s="166"/>
      <c r="J784" s="166"/>
      <c r="K784" s="166"/>
    </row>
    <row r="785" spans="1:11" ht="12.75" customHeight="1">
      <c r="A785" s="17"/>
      <c r="B785" s="82"/>
      <c r="C785" s="33"/>
      <c r="D785" s="50"/>
      <c r="E785" s="153"/>
      <c r="F785" s="153"/>
      <c r="G785" s="153"/>
      <c r="H785" s="153"/>
      <c r="I785" s="153"/>
      <c r="J785" s="153"/>
      <c r="K785" s="153"/>
    </row>
    <row r="786" spans="1:11" ht="12">
      <c r="A786" s="51">
        <v>92195</v>
      </c>
      <c r="B786" s="138" t="s">
        <v>47</v>
      </c>
      <c r="C786" s="31">
        <f>SUM(C788,C790:C792)</f>
        <v>215000</v>
      </c>
      <c r="D786" s="52" t="e">
        <f>(C786/#REF!)*100</f>
        <v>#REF!</v>
      </c>
      <c r="E786" s="152">
        <f>SUM(E788,E790:E792)</f>
        <v>182000</v>
      </c>
      <c r="F786" s="152">
        <f>SUM(F788,F790:F792)</f>
        <v>123677.88</v>
      </c>
      <c r="G786" s="152">
        <f>(F786/E786)*100</f>
        <v>67.95487912087911</v>
      </c>
      <c r="H786" s="152">
        <f>SUM(H788,H790:H792)</f>
        <v>174000</v>
      </c>
      <c r="I786" s="152">
        <f>SUM(I788,I790:I792)</f>
        <v>135000</v>
      </c>
      <c r="J786" s="152">
        <f>SUM(J788,J790:J792)</f>
        <v>135000</v>
      </c>
      <c r="K786" s="152">
        <f>(J786/H786)*100</f>
        <v>77.58620689655173</v>
      </c>
    </row>
    <row r="787" spans="1:11" ht="12.75" customHeight="1">
      <c r="A787" s="17"/>
      <c r="B787" s="39"/>
      <c r="C787" s="53"/>
      <c r="D787" s="50"/>
      <c r="E787" s="159"/>
      <c r="F787" s="159"/>
      <c r="G787" s="159"/>
      <c r="H787" s="159"/>
      <c r="I787" s="159"/>
      <c r="J787" s="159"/>
      <c r="K787" s="153"/>
    </row>
    <row r="788" spans="1:11" ht="12">
      <c r="A788" s="17"/>
      <c r="B788" s="216" t="s">
        <v>18</v>
      </c>
      <c r="C788" s="182">
        <v>20000</v>
      </c>
      <c r="D788" s="50" t="e">
        <f>(C788/#REF!)*100</f>
        <v>#REF!</v>
      </c>
      <c r="E788" s="183">
        <v>36000</v>
      </c>
      <c r="F788" s="183">
        <v>4229.13</v>
      </c>
      <c r="G788" s="183">
        <f aca="true" t="shared" si="20" ref="G788:G793">(F788/E788)*100</f>
        <v>11.747583333333333</v>
      </c>
      <c r="H788" s="183">
        <v>36000</v>
      </c>
      <c r="I788" s="183">
        <v>0</v>
      </c>
      <c r="J788" s="183">
        <v>0</v>
      </c>
      <c r="K788" s="183">
        <f>(J788/H788)*100</f>
        <v>0</v>
      </c>
    </row>
    <row r="789" spans="1:11" ht="12">
      <c r="A789" s="17"/>
      <c r="B789" s="229" t="s">
        <v>149</v>
      </c>
      <c r="C789" s="174">
        <v>5650</v>
      </c>
      <c r="D789" s="35" t="e">
        <f>(C789/#REF!)*100</f>
        <v>#REF!</v>
      </c>
      <c r="E789" s="175">
        <v>2650</v>
      </c>
      <c r="F789" s="175">
        <v>0</v>
      </c>
      <c r="G789" s="175">
        <f t="shared" si="20"/>
        <v>0</v>
      </c>
      <c r="H789" s="175">
        <v>2650</v>
      </c>
      <c r="I789" s="175">
        <v>0</v>
      </c>
      <c r="J789" s="175">
        <v>0</v>
      </c>
      <c r="K789" s="175">
        <f>(J789/H789)*100</f>
        <v>0</v>
      </c>
    </row>
    <row r="790" spans="1:11" ht="36">
      <c r="A790" s="17"/>
      <c r="B790" s="222" t="s">
        <v>170</v>
      </c>
      <c r="C790" s="178">
        <v>120000</v>
      </c>
      <c r="D790" s="35" t="e">
        <f>(C790/#REF!)*100</f>
        <v>#REF!</v>
      </c>
      <c r="E790" s="179">
        <v>65000</v>
      </c>
      <c r="F790" s="179">
        <v>55300</v>
      </c>
      <c r="G790" s="175">
        <f t="shared" si="20"/>
        <v>85.07692307692307</v>
      </c>
      <c r="H790" s="179">
        <v>65000</v>
      </c>
      <c r="I790" s="179">
        <v>120000</v>
      </c>
      <c r="J790" s="179">
        <v>120000</v>
      </c>
      <c r="K790" s="175">
        <f>(J790/H790)*100</f>
        <v>184.6153846153846</v>
      </c>
    </row>
    <row r="791" spans="1:11" ht="14.25" customHeight="1">
      <c r="A791" s="17"/>
      <c r="B791" s="222" t="s">
        <v>214</v>
      </c>
      <c r="C791" s="178">
        <v>50000</v>
      </c>
      <c r="D791" s="38">
        <v>0</v>
      </c>
      <c r="E791" s="179">
        <v>56000</v>
      </c>
      <c r="F791" s="179">
        <v>56000</v>
      </c>
      <c r="G791" s="175">
        <f t="shared" si="20"/>
        <v>100</v>
      </c>
      <c r="H791" s="179">
        <v>56000</v>
      </c>
      <c r="I791" s="179">
        <v>0</v>
      </c>
      <c r="J791" s="179">
        <v>0</v>
      </c>
      <c r="K791" s="175">
        <f>(J791/H791)*100</f>
        <v>0</v>
      </c>
    </row>
    <row r="792" spans="1:11" ht="24">
      <c r="A792" s="17"/>
      <c r="B792" s="228" t="s">
        <v>19</v>
      </c>
      <c r="C792" s="200">
        <v>25000</v>
      </c>
      <c r="D792" s="50" t="e">
        <f>(C792/#REF!)*100</f>
        <v>#REF!</v>
      </c>
      <c r="E792" s="201">
        <v>25000</v>
      </c>
      <c r="F792" s="201">
        <v>8148.75</v>
      </c>
      <c r="G792" s="183">
        <f t="shared" si="20"/>
        <v>32.595</v>
      </c>
      <c r="H792" s="201">
        <v>17000</v>
      </c>
      <c r="I792" s="201">
        <v>15000</v>
      </c>
      <c r="J792" s="201">
        <v>15000</v>
      </c>
      <c r="K792" s="183">
        <f>(J792/H792)*100</f>
        <v>88.23529411764706</v>
      </c>
    </row>
    <row r="793" spans="1:11" ht="12.75" customHeight="1" thickBot="1">
      <c r="A793" s="36"/>
      <c r="B793" s="180" t="s">
        <v>399</v>
      </c>
      <c r="C793" s="174"/>
      <c r="D793" s="35"/>
      <c r="E793" s="175">
        <v>5650</v>
      </c>
      <c r="F793" s="175">
        <v>0</v>
      </c>
      <c r="G793" s="175">
        <f t="shared" si="20"/>
        <v>0</v>
      </c>
      <c r="H793" s="175">
        <v>0</v>
      </c>
      <c r="I793" s="175">
        <v>5000</v>
      </c>
      <c r="J793" s="175">
        <v>5000</v>
      </c>
      <c r="K793" s="175">
        <v>0</v>
      </c>
    </row>
    <row r="794" spans="1:11" ht="12.75" customHeight="1">
      <c r="A794" s="2"/>
      <c r="B794" s="3"/>
      <c r="C794" s="4"/>
      <c r="D794" s="5"/>
      <c r="E794" s="4"/>
      <c r="F794" s="4"/>
      <c r="G794" s="4"/>
      <c r="H794" s="4"/>
      <c r="I794" s="4"/>
      <c r="J794" s="4"/>
      <c r="K794" s="4"/>
    </row>
    <row r="795" spans="1:11" ht="12.75" customHeight="1">
      <c r="A795" s="6" t="s">
        <v>43</v>
      </c>
      <c r="B795" s="7" t="s">
        <v>0</v>
      </c>
      <c r="C795" s="8" t="s">
        <v>249</v>
      </c>
      <c r="D795" s="8" t="s">
        <v>42</v>
      </c>
      <c r="E795" s="8" t="s">
        <v>39</v>
      </c>
      <c r="F795" s="8" t="s">
        <v>12</v>
      </c>
      <c r="G795" s="8" t="s">
        <v>42</v>
      </c>
      <c r="H795" s="8" t="s">
        <v>285</v>
      </c>
      <c r="I795" s="8" t="s">
        <v>288</v>
      </c>
      <c r="J795" s="8" t="s">
        <v>289</v>
      </c>
      <c r="K795" s="8" t="s">
        <v>42</v>
      </c>
    </row>
    <row r="796" spans="1:11" ht="12.75" customHeight="1">
      <c r="A796" s="6" t="s">
        <v>45</v>
      </c>
      <c r="B796" s="9"/>
      <c r="C796" s="8" t="s">
        <v>248</v>
      </c>
      <c r="D796" s="10" t="s">
        <v>13</v>
      </c>
      <c r="E796" s="8" t="s">
        <v>284</v>
      </c>
      <c r="F796" s="8" t="s">
        <v>284</v>
      </c>
      <c r="G796" s="8" t="s">
        <v>13</v>
      </c>
      <c r="H796" s="8" t="s">
        <v>286</v>
      </c>
      <c r="I796" s="8" t="s">
        <v>469</v>
      </c>
      <c r="J796" s="8" t="s">
        <v>287</v>
      </c>
      <c r="K796" s="8" t="s">
        <v>13</v>
      </c>
    </row>
    <row r="797" spans="1:11" ht="12" customHeight="1" thickBot="1">
      <c r="A797" s="11"/>
      <c r="B797" s="12"/>
      <c r="C797" s="13"/>
      <c r="D797" s="13"/>
      <c r="E797" s="13" t="s">
        <v>467</v>
      </c>
      <c r="F797" s="13" t="s">
        <v>467</v>
      </c>
      <c r="G797" s="13"/>
      <c r="H797" s="13" t="s">
        <v>468</v>
      </c>
      <c r="I797" s="13" t="s">
        <v>467</v>
      </c>
      <c r="J797" s="13" t="s">
        <v>467</v>
      </c>
      <c r="K797" s="13"/>
    </row>
    <row r="798" spans="1:11" ht="12.75" customHeight="1">
      <c r="A798" s="17"/>
      <c r="B798" s="73"/>
      <c r="C798" s="44"/>
      <c r="D798" s="50"/>
      <c r="E798" s="156"/>
      <c r="F798" s="156"/>
      <c r="G798" s="156"/>
      <c r="H798" s="156"/>
      <c r="I798" s="156"/>
      <c r="J798" s="156"/>
      <c r="K798" s="156"/>
    </row>
    <row r="799" spans="1:11" ht="12.75" thickBot="1">
      <c r="A799" s="46">
        <v>926</v>
      </c>
      <c r="B799" s="139" t="s">
        <v>105</v>
      </c>
      <c r="C799" s="48">
        <f>SUM(C801,C817,C831)</f>
        <v>20058621</v>
      </c>
      <c r="D799" s="124" t="e">
        <f>(C799/#REF!)*100</f>
        <v>#REF!</v>
      </c>
      <c r="E799" s="157">
        <f>SUM(E801,E817,E831)</f>
        <v>22828621</v>
      </c>
      <c r="F799" s="157">
        <f>SUM(F801,F817,F831)</f>
        <v>3645306.75</v>
      </c>
      <c r="G799" s="103">
        <f>(F799/E799)*100</f>
        <v>15.968142578563988</v>
      </c>
      <c r="H799" s="157">
        <f>SUM(H801,H817,H831)</f>
        <v>5579198.6</v>
      </c>
      <c r="I799" s="157">
        <f>SUM(I801,I817,I831)</f>
        <v>35413089</v>
      </c>
      <c r="J799" s="157">
        <f>SUM(J801,J817,J831)</f>
        <v>35413089</v>
      </c>
      <c r="K799" s="24">
        <f>(J799/H799)*100</f>
        <v>634.7343326333643</v>
      </c>
    </row>
    <row r="800" spans="1:11" ht="12.75" customHeight="1" thickTop="1">
      <c r="A800" s="17"/>
      <c r="B800" s="39"/>
      <c r="C800" s="49"/>
      <c r="D800" s="87"/>
      <c r="E800" s="158"/>
      <c r="F800" s="158"/>
      <c r="G800" s="158"/>
      <c r="H800" s="158"/>
      <c r="I800" s="158"/>
      <c r="J800" s="158"/>
      <c r="K800" s="158"/>
    </row>
    <row r="801" spans="1:25" ht="12">
      <c r="A801" s="51">
        <v>92601</v>
      </c>
      <c r="B801" s="120" t="s">
        <v>106</v>
      </c>
      <c r="C801" s="58">
        <f>SUM(C803,C814:C815)</f>
        <v>16803314</v>
      </c>
      <c r="D801" s="32" t="e">
        <f>(C801/#REF!)*100</f>
        <v>#REF!</v>
      </c>
      <c r="E801" s="160">
        <f>SUM(E803,E809,E814:E815)</f>
        <v>19333314</v>
      </c>
      <c r="F801" s="160">
        <f>SUM(F803,F809,F814:F815)</f>
        <v>1245844.88</v>
      </c>
      <c r="G801" s="152">
        <f>(F801/E801)*100</f>
        <v>6.4440316854109945</v>
      </c>
      <c r="H801" s="160">
        <f>SUM(H803,H809,H814:H815)</f>
        <v>2501615</v>
      </c>
      <c r="I801" s="160">
        <f>SUM(I803,I809,I814:I815)</f>
        <v>32221000</v>
      </c>
      <c r="J801" s="160">
        <f>SUM(J803,J809,J814:J815)</f>
        <v>32221000</v>
      </c>
      <c r="K801" s="152">
        <f>(J801/H801)*100</f>
        <v>1288.0079468663243</v>
      </c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</row>
    <row r="802" spans="1:11" ht="12">
      <c r="A802" s="43"/>
      <c r="B802" s="133"/>
      <c r="C802" s="53"/>
      <c r="D802" s="69"/>
      <c r="E802" s="159"/>
      <c r="F802" s="159"/>
      <c r="G802" s="159"/>
      <c r="H802" s="159"/>
      <c r="I802" s="159"/>
      <c r="J802" s="159"/>
      <c r="K802" s="159"/>
    </row>
    <row r="803" spans="1:11" ht="12">
      <c r="A803" s="17"/>
      <c r="B803" s="116" t="s">
        <v>154</v>
      </c>
      <c r="C803" s="49">
        <f>SUM(C806:C813)</f>
        <v>903314</v>
      </c>
      <c r="D803" s="87" t="e">
        <f>(C803/#REF!)*100</f>
        <v>#REF!</v>
      </c>
      <c r="E803" s="153">
        <f>SUM(E806:E808,E813)</f>
        <v>932726</v>
      </c>
      <c r="F803" s="153">
        <f>SUM(F806:F808,F813)</f>
        <v>463030.23</v>
      </c>
      <c r="G803" s="153">
        <f>(F803/E803)*100</f>
        <v>49.6426849900185</v>
      </c>
      <c r="H803" s="153">
        <f>SUM(H806:H808,H813)</f>
        <v>632726</v>
      </c>
      <c r="I803" s="153">
        <f>SUM(I806:I808,I813)</f>
        <v>590000</v>
      </c>
      <c r="J803" s="153">
        <f>SUM(J806:J808,J813)</f>
        <v>590000</v>
      </c>
      <c r="K803" s="153">
        <f>(J803/H803)*100</f>
        <v>93.24731400321782</v>
      </c>
    </row>
    <row r="804" spans="1:11" ht="12">
      <c r="A804" s="17"/>
      <c r="B804" s="116" t="s">
        <v>178</v>
      </c>
      <c r="C804" s="33"/>
      <c r="D804" s="69"/>
      <c r="E804" s="153"/>
      <c r="F804" s="153"/>
      <c r="G804" s="153"/>
      <c r="H804" s="153"/>
      <c r="I804" s="153"/>
      <c r="J804" s="153"/>
      <c r="K804" s="153"/>
    </row>
    <row r="805" spans="1:11" ht="12">
      <c r="A805" s="17"/>
      <c r="B805" s="217" t="s">
        <v>4</v>
      </c>
      <c r="C805" s="33"/>
      <c r="D805" s="69"/>
      <c r="E805" s="153"/>
      <c r="F805" s="153"/>
      <c r="G805" s="153"/>
      <c r="H805" s="153"/>
      <c r="I805" s="153"/>
      <c r="J805" s="153"/>
      <c r="K805" s="153"/>
    </row>
    <row r="806" spans="1:11" ht="12">
      <c r="A806" s="55"/>
      <c r="B806" s="217" t="s">
        <v>126</v>
      </c>
      <c r="C806" s="182">
        <v>228261</v>
      </c>
      <c r="D806" s="50" t="e">
        <f>(C806/#REF!)*100</f>
        <v>#REF!</v>
      </c>
      <c r="E806" s="183">
        <v>228261</v>
      </c>
      <c r="F806" s="183">
        <v>162858.04</v>
      </c>
      <c r="G806" s="183">
        <f aca="true" t="shared" si="21" ref="G806:G815">(F806/E806)*100</f>
        <v>71.34729103964322</v>
      </c>
      <c r="H806" s="183">
        <v>228261</v>
      </c>
      <c r="I806" s="183">
        <v>240000</v>
      </c>
      <c r="J806" s="183">
        <v>240000</v>
      </c>
      <c r="K806" s="183">
        <f>(J806/H806)*100</f>
        <v>105.14279706125882</v>
      </c>
    </row>
    <row r="807" spans="1:11" ht="12">
      <c r="A807" s="17"/>
      <c r="B807" s="194" t="s">
        <v>26</v>
      </c>
      <c r="C807" s="174">
        <v>324465</v>
      </c>
      <c r="D807" s="35" t="e">
        <f>(C807/#REF!)*100</f>
        <v>#REF!</v>
      </c>
      <c r="E807" s="175">
        <v>339073</v>
      </c>
      <c r="F807" s="175">
        <v>234780.19</v>
      </c>
      <c r="G807" s="175">
        <f t="shared" si="21"/>
        <v>69.24178274294916</v>
      </c>
      <c r="H807" s="175">
        <v>339073</v>
      </c>
      <c r="I807" s="175">
        <v>350000</v>
      </c>
      <c r="J807" s="175">
        <v>350000</v>
      </c>
      <c r="K807" s="175">
        <f>(J807/H807)*100</f>
        <v>103.22260988046821</v>
      </c>
    </row>
    <row r="808" spans="1:11" ht="12">
      <c r="A808" s="17"/>
      <c r="B808" s="222" t="s">
        <v>276</v>
      </c>
      <c r="C808" s="178">
        <v>50000</v>
      </c>
      <c r="D808" s="38">
        <v>0</v>
      </c>
      <c r="E808" s="179">
        <v>65392</v>
      </c>
      <c r="F808" s="179">
        <v>65392</v>
      </c>
      <c r="G808" s="179">
        <f t="shared" si="21"/>
        <v>100</v>
      </c>
      <c r="H808" s="179">
        <v>65392</v>
      </c>
      <c r="I808" s="179">
        <v>0</v>
      </c>
      <c r="J808" s="179">
        <v>0</v>
      </c>
      <c r="K808" s="179">
        <f>(J808/H808)*100</f>
        <v>0</v>
      </c>
    </row>
    <row r="809" spans="1:11" ht="24">
      <c r="A809" s="17"/>
      <c r="B809" s="222" t="s">
        <v>219</v>
      </c>
      <c r="C809" s="178">
        <v>588</v>
      </c>
      <c r="D809" s="38">
        <v>0</v>
      </c>
      <c r="E809" s="179">
        <v>588</v>
      </c>
      <c r="F809" s="179">
        <v>588</v>
      </c>
      <c r="G809" s="179">
        <f>(F809/E809)*100</f>
        <v>100</v>
      </c>
      <c r="H809" s="179">
        <v>588</v>
      </c>
      <c r="I809" s="179">
        <v>0</v>
      </c>
      <c r="J809" s="179">
        <v>0</v>
      </c>
      <c r="K809" s="179">
        <f>(J809/H809)*100</f>
        <v>0</v>
      </c>
    </row>
    <row r="810" spans="1:11" ht="12">
      <c r="A810" s="17"/>
      <c r="B810" s="223"/>
      <c r="C810" s="182"/>
      <c r="D810" s="50"/>
      <c r="E810" s="183"/>
      <c r="F810" s="183"/>
      <c r="G810" s="183"/>
      <c r="H810" s="183"/>
      <c r="I810" s="183"/>
      <c r="J810" s="183"/>
      <c r="K810" s="183"/>
    </row>
    <row r="811" spans="1:11" ht="12">
      <c r="A811" s="17"/>
      <c r="B811" s="104" t="s">
        <v>300</v>
      </c>
      <c r="C811" s="182"/>
      <c r="D811" s="50"/>
      <c r="E811" s="224">
        <f>SUM(E813:E815)</f>
        <v>18700000</v>
      </c>
      <c r="F811" s="224">
        <f>SUM(F813:F815)</f>
        <v>782226.65</v>
      </c>
      <c r="G811" s="224">
        <f>(F811/E811)*100</f>
        <v>4.183030213903743</v>
      </c>
      <c r="H811" s="224">
        <f>SUM(H813:H815)</f>
        <v>1868301</v>
      </c>
      <c r="I811" s="224">
        <f>SUM(I813:I815)</f>
        <v>31631000</v>
      </c>
      <c r="J811" s="224">
        <f>SUM(J813:J815)</f>
        <v>31631000</v>
      </c>
      <c r="K811" s="224">
        <f>(J811/H811)*100</f>
        <v>1693.0355440584788</v>
      </c>
    </row>
    <row r="812" spans="1:11" ht="12">
      <c r="A812" s="17"/>
      <c r="B812" s="104" t="s">
        <v>4</v>
      </c>
      <c r="C812" s="182"/>
      <c r="D812" s="50"/>
      <c r="E812" s="183"/>
      <c r="F812" s="183"/>
      <c r="G812" s="183"/>
      <c r="H812" s="183"/>
      <c r="I812" s="183"/>
      <c r="J812" s="183"/>
      <c r="K812" s="183"/>
    </row>
    <row r="813" spans="1:11" ht="24">
      <c r="A813" s="17"/>
      <c r="B813" s="194" t="s">
        <v>445</v>
      </c>
      <c r="C813" s="174">
        <v>300000</v>
      </c>
      <c r="D813" s="35" t="e">
        <f>(C813/#REF!)*100</f>
        <v>#REF!</v>
      </c>
      <c r="E813" s="175">
        <v>300000</v>
      </c>
      <c r="F813" s="175">
        <v>0</v>
      </c>
      <c r="G813" s="175">
        <f>(F813/E813)*100</f>
        <v>0</v>
      </c>
      <c r="H813" s="175">
        <v>0</v>
      </c>
      <c r="I813" s="175">
        <v>0</v>
      </c>
      <c r="J813" s="175">
        <v>0</v>
      </c>
      <c r="K813" s="175">
        <v>0</v>
      </c>
    </row>
    <row r="814" spans="1:11" ht="24">
      <c r="A814" s="17"/>
      <c r="B814" s="222" t="s">
        <v>446</v>
      </c>
      <c r="C814" s="178">
        <v>15900000</v>
      </c>
      <c r="D814" s="35" t="e">
        <f>(C814/#REF!)*100</f>
        <v>#REF!</v>
      </c>
      <c r="E814" s="179">
        <v>15900000</v>
      </c>
      <c r="F814" s="179">
        <v>8300.14</v>
      </c>
      <c r="G814" s="175">
        <f t="shared" si="21"/>
        <v>0.052202138364779875</v>
      </c>
      <c r="H814" s="179">
        <v>8301</v>
      </c>
      <c r="I814" s="179">
        <v>31500000</v>
      </c>
      <c r="J814" s="179">
        <v>31500000</v>
      </c>
      <c r="K814" s="231">
        <f>(J814/H814)*100</f>
        <v>379472.35272858693</v>
      </c>
    </row>
    <row r="815" spans="1:11" ht="36">
      <c r="A815" s="17"/>
      <c r="B815" s="222" t="s">
        <v>275</v>
      </c>
      <c r="C815" s="178">
        <v>0</v>
      </c>
      <c r="D815" s="38"/>
      <c r="E815" s="179">
        <v>2500000</v>
      </c>
      <c r="F815" s="179">
        <v>773926.51</v>
      </c>
      <c r="G815" s="175">
        <f t="shared" si="21"/>
        <v>30.957060400000003</v>
      </c>
      <c r="H815" s="179">
        <v>1860000</v>
      </c>
      <c r="I815" s="179">
        <v>131000</v>
      </c>
      <c r="J815" s="179">
        <v>131000</v>
      </c>
      <c r="K815" s="175">
        <f>(J815/H815)*100</f>
        <v>7.043010752688172</v>
      </c>
    </row>
    <row r="816" spans="1:11" ht="12.75" customHeight="1">
      <c r="A816" s="17"/>
      <c r="B816" s="133"/>
      <c r="C816" s="53"/>
      <c r="D816" s="50"/>
      <c r="E816" s="159"/>
      <c r="F816" s="159"/>
      <c r="G816" s="159"/>
      <c r="H816" s="159"/>
      <c r="I816" s="159"/>
      <c r="J816" s="159"/>
      <c r="K816" s="159"/>
    </row>
    <row r="817" spans="1:15" ht="12">
      <c r="A817" s="51">
        <v>92605</v>
      </c>
      <c r="B817" s="134" t="s">
        <v>107</v>
      </c>
      <c r="C817" s="31">
        <f>SUM(C819:C825,C826)</f>
        <v>715387</v>
      </c>
      <c r="D817" s="52" t="e">
        <f>(C817/#REF!)*100</f>
        <v>#REF!</v>
      </c>
      <c r="E817" s="152">
        <f>SUM(E819:E825,E826)</f>
        <v>965387</v>
      </c>
      <c r="F817" s="152">
        <f>SUM(F819:F825,F826)</f>
        <v>744651.52</v>
      </c>
      <c r="G817" s="152">
        <f>(F817/E817)*100</f>
        <v>77.13502667842016</v>
      </c>
      <c r="H817" s="152">
        <f>SUM(H819:H825,H826)</f>
        <v>856526</v>
      </c>
      <c r="I817" s="152">
        <f>SUM(I819:I825,I826)</f>
        <v>843000</v>
      </c>
      <c r="J817" s="152">
        <f>SUM(J819:J825,J826)</f>
        <v>843000</v>
      </c>
      <c r="K817" s="152">
        <f>(J817/H817)*100</f>
        <v>98.42083019079398</v>
      </c>
      <c r="L817" s="89"/>
      <c r="M817" s="89"/>
      <c r="N817" s="89"/>
      <c r="O817" s="89"/>
    </row>
    <row r="818" spans="1:15" ht="12.75" customHeight="1">
      <c r="A818" s="17"/>
      <c r="B818" s="82"/>
      <c r="C818" s="49"/>
      <c r="D818" s="50"/>
      <c r="E818" s="158"/>
      <c r="F818" s="158"/>
      <c r="G818" s="158"/>
      <c r="H818" s="158"/>
      <c r="I818" s="158"/>
      <c r="J818" s="158"/>
      <c r="K818" s="158"/>
      <c r="L818" s="89"/>
      <c r="M818" s="89"/>
      <c r="N818" s="89"/>
      <c r="O818" s="89"/>
    </row>
    <row r="819" spans="1:11" ht="36" customHeight="1">
      <c r="A819" s="17"/>
      <c r="B819" s="230" t="s">
        <v>179</v>
      </c>
      <c r="C819" s="174">
        <v>350000</v>
      </c>
      <c r="D819" s="35" t="e">
        <f>(C819/#REF!)*100</f>
        <v>#REF!</v>
      </c>
      <c r="E819" s="175">
        <v>600000</v>
      </c>
      <c r="F819" s="175">
        <v>567500</v>
      </c>
      <c r="G819" s="175">
        <f aca="true" t="shared" si="22" ref="G819:G829">(F819/E819)*100</f>
        <v>94.58333333333333</v>
      </c>
      <c r="H819" s="175">
        <v>600000</v>
      </c>
      <c r="I819" s="175">
        <v>500000</v>
      </c>
      <c r="J819" s="175">
        <v>500000</v>
      </c>
      <c r="K819" s="175">
        <f aca="true" t="shared" si="23" ref="K819:K826">(J819/H819)*100</f>
        <v>83.33333333333334</v>
      </c>
    </row>
    <row r="820" spans="1:11" ht="15.75" customHeight="1">
      <c r="A820" s="17"/>
      <c r="B820" s="227" t="s">
        <v>37</v>
      </c>
      <c r="C820" s="178">
        <v>20000</v>
      </c>
      <c r="D820" s="35" t="e">
        <f>(C820/#REF!)*100</f>
        <v>#REF!</v>
      </c>
      <c r="E820" s="179">
        <v>20000</v>
      </c>
      <c r="F820" s="179">
        <v>10445.68</v>
      </c>
      <c r="G820" s="175">
        <f t="shared" si="22"/>
        <v>52.22839999999999</v>
      </c>
      <c r="H820" s="179">
        <v>16000</v>
      </c>
      <c r="I820" s="179">
        <v>15000</v>
      </c>
      <c r="J820" s="179">
        <v>15000</v>
      </c>
      <c r="K820" s="175">
        <f t="shared" si="23"/>
        <v>93.75</v>
      </c>
    </row>
    <row r="821" spans="1:11" ht="12" customHeight="1">
      <c r="A821" s="17"/>
      <c r="B821" s="227" t="s">
        <v>140</v>
      </c>
      <c r="C821" s="178">
        <v>20000</v>
      </c>
      <c r="D821" s="35" t="e">
        <f>(C821/#REF!)*100</f>
        <v>#REF!</v>
      </c>
      <c r="E821" s="179">
        <v>20000</v>
      </c>
      <c r="F821" s="179">
        <v>20000</v>
      </c>
      <c r="G821" s="175">
        <f t="shared" si="22"/>
        <v>100</v>
      </c>
      <c r="H821" s="179">
        <v>20000</v>
      </c>
      <c r="I821" s="179">
        <v>25000</v>
      </c>
      <c r="J821" s="179">
        <v>25000</v>
      </c>
      <c r="K821" s="175">
        <f t="shared" si="23"/>
        <v>125</v>
      </c>
    </row>
    <row r="822" spans="1:11" ht="12">
      <c r="A822" s="17"/>
      <c r="B822" s="227" t="s">
        <v>129</v>
      </c>
      <c r="C822" s="178">
        <v>100000</v>
      </c>
      <c r="D822" s="35" t="e">
        <f>(C822/#REF!)*100</f>
        <v>#REF!</v>
      </c>
      <c r="E822" s="179">
        <v>94000</v>
      </c>
      <c r="F822" s="179">
        <v>12600</v>
      </c>
      <c r="G822" s="175">
        <f t="shared" si="22"/>
        <v>13.404255319148936</v>
      </c>
      <c r="H822" s="179">
        <v>30000</v>
      </c>
      <c r="I822" s="179">
        <v>100000</v>
      </c>
      <c r="J822" s="179">
        <v>100000</v>
      </c>
      <c r="K822" s="175">
        <f t="shared" si="23"/>
        <v>333.33333333333337</v>
      </c>
    </row>
    <row r="823" spans="1:11" ht="26.25" customHeight="1">
      <c r="A823" s="17"/>
      <c r="B823" s="227" t="s">
        <v>277</v>
      </c>
      <c r="C823" s="178">
        <v>0</v>
      </c>
      <c r="D823" s="35"/>
      <c r="E823" s="179">
        <v>6000</v>
      </c>
      <c r="F823" s="179">
        <v>4002</v>
      </c>
      <c r="G823" s="175">
        <f t="shared" si="22"/>
        <v>66.7</v>
      </c>
      <c r="H823" s="179">
        <v>6000</v>
      </c>
      <c r="I823" s="179">
        <v>6000</v>
      </c>
      <c r="J823" s="179">
        <v>6000</v>
      </c>
      <c r="K823" s="175">
        <f t="shared" si="23"/>
        <v>100</v>
      </c>
    </row>
    <row r="824" spans="1:11" ht="12">
      <c r="A824" s="17"/>
      <c r="B824" s="222" t="s">
        <v>218</v>
      </c>
      <c r="C824" s="178">
        <v>2000</v>
      </c>
      <c r="D824" s="38">
        <v>0</v>
      </c>
      <c r="E824" s="179">
        <v>2000</v>
      </c>
      <c r="F824" s="179">
        <v>1051.64</v>
      </c>
      <c r="G824" s="175">
        <f t="shared" si="22"/>
        <v>52.58200000000001</v>
      </c>
      <c r="H824" s="179">
        <v>1200</v>
      </c>
      <c r="I824" s="179">
        <v>2000</v>
      </c>
      <c r="J824" s="179">
        <v>2000</v>
      </c>
      <c r="K824" s="175">
        <f t="shared" si="23"/>
        <v>166.66666666666669</v>
      </c>
    </row>
    <row r="825" spans="1:11" ht="24">
      <c r="A825" s="17"/>
      <c r="B825" s="222" t="s">
        <v>220</v>
      </c>
      <c r="C825" s="178">
        <v>987</v>
      </c>
      <c r="D825" s="38">
        <v>0</v>
      </c>
      <c r="E825" s="179">
        <v>987</v>
      </c>
      <c r="F825" s="179">
        <v>926</v>
      </c>
      <c r="G825" s="175">
        <f t="shared" si="22"/>
        <v>93.81965552178319</v>
      </c>
      <c r="H825" s="179">
        <v>926</v>
      </c>
      <c r="I825" s="179">
        <v>0</v>
      </c>
      <c r="J825" s="179">
        <v>0</v>
      </c>
      <c r="K825" s="175">
        <f t="shared" si="23"/>
        <v>0</v>
      </c>
    </row>
    <row r="826" spans="1:11" ht="36" customHeight="1">
      <c r="A826" s="17"/>
      <c r="B826" s="116" t="s">
        <v>130</v>
      </c>
      <c r="C826" s="182">
        <f>SUM(C828:C829)</f>
        <v>222400</v>
      </c>
      <c r="D826" s="50" t="e">
        <f>(C826/#REF!)*100</f>
        <v>#REF!</v>
      </c>
      <c r="E826" s="224">
        <f>SUM(E828:E829)</f>
        <v>222400</v>
      </c>
      <c r="F826" s="224">
        <f>SUM(F828:F829)</f>
        <v>128126.2</v>
      </c>
      <c r="G826" s="238">
        <f t="shared" si="22"/>
        <v>57.61070143884892</v>
      </c>
      <c r="H826" s="224">
        <f>SUM(H828:H829)</f>
        <v>182400</v>
      </c>
      <c r="I826" s="224">
        <f>SUM(I828:I829)</f>
        <v>195000</v>
      </c>
      <c r="J826" s="224">
        <f>SUM(J828:J829)</f>
        <v>195000</v>
      </c>
      <c r="K826" s="238">
        <f t="shared" si="23"/>
        <v>106.9078947368421</v>
      </c>
    </row>
    <row r="827" spans="1:11" ht="12">
      <c r="A827" s="17"/>
      <c r="B827" s="217" t="s">
        <v>4</v>
      </c>
      <c r="C827" s="182"/>
      <c r="D827" s="50"/>
      <c r="E827" s="183"/>
      <c r="F827" s="183"/>
      <c r="G827" s="183"/>
      <c r="H827" s="183"/>
      <c r="I827" s="183"/>
      <c r="J827" s="183"/>
      <c r="K827" s="183"/>
    </row>
    <row r="828" spans="1:11" ht="12">
      <c r="A828" s="17"/>
      <c r="B828" s="217" t="s">
        <v>126</v>
      </c>
      <c r="C828" s="182">
        <v>185000</v>
      </c>
      <c r="D828" s="50" t="e">
        <f>(C828/#REF!)*100</f>
        <v>#REF!</v>
      </c>
      <c r="E828" s="183">
        <v>185000</v>
      </c>
      <c r="F828" s="183">
        <v>105785</v>
      </c>
      <c r="G828" s="183">
        <f t="shared" si="22"/>
        <v>57.18108108108109</v>
      </c>
      <c r="H828" s="183">
        <v>145000</v>
      </c>
      <c r="I828" s="183">
        <v>157600</v>
      </c>
      <c r="J828" s="183">
        <v>157600</v>
      </c>
      <c r="K828" s="183">
        <f>(J828/H828)*100</f>
        <v>108.68965517241381</v>
      </c>
    </row>
    <row r="829" spans="1:11" ht="12">
      <c r="A829" s="36"/>
      <c r="B829" s="180" t="s">
        <v>26</v>
      </c>
      <c r="C829" s="174">
        <v>37400</v>
      </c>
      <c r="D829" s="35" t="e">
        <f>(C829/#REF!)*100</f>
        <v>#REF!</v>
      </c>
      <c r="E829" s="175">
        <v>37400</v>
      </c>
      <c r="F829" s="175">
        <v>22341.2</v>
      </c>
      <c r="G829" s="175">
        <f t="shared" si="22"/>
        <v>59.735828877005346</v>
      </c>
      <c r="H829" s="175">
        <v>37400</v>
      </c>
      <c r="I829" s="175">
        <v>37400</v>
      </c>
      <c r="J829" s="175">
        <v>37400</v>
      </c>
      <c r="K829" s="175">
        <f>(J829/H829)*100</f>
        <v>100</v>
      </c>
    </row>
    <row r="830" spans="1:11" ht="12.75" customHeight="1">
      <c r="A830" s="17"/>
      <c r="B830" s="73"/>
      <c r="C830" s="44"/>
      <c r="D830" s="50"/>
      <c r="E830" s="156"/>
      <c r="F830" s="156"/>
      <c r="G830" s="156"/>
      <c r="H830" s="156"/>
      <c r="I830" s="156"/>
      <c r="J830" s="156"/>
      <c r="K830" s="156"/>
    </row>
    <row r="831" spans="1:41" ht="12">
      <c r="A831" s="51">
        <v>92695</v>
      </c>
      <c r="B831" s="120" t="s">
        <v>47</v>
      </c>
      <c r="C831" s="31">
        <f>SUM(C833)</f>
        <v>2539920</v>
      </c>
      <c r="D831" s="52" t="e">
        <f>(C831/#REF!)*100</f>
        <v>#REF!</v>
      </c>
      <c r="E831" s="152">
        <f>SUM(E833)</f>
        <v>2529920</v>
      </c>
      <c r="F831" s="152">
        <f>SUM(F833)</f>
        <v>1654810.35</v>
      </c>
      <c r="G831" s="152">
        <f>(F831/E831)*100</f>
        <v>65.40959200290919</v>
      </c>
      <c r="H831" s="152">
        <f>SUM(H833)</f>
        <v>2221057.6</v>
      </c>
      <c r="I831" s="152">
        <f>SUM(I833)</f>
        <v>2349089</v>
      </c>
      <c r="J831" s="152">
        <f>SUM(J833)</f>
        <v>2349089</v>
      </c>
      <c r="K831" s="152">
        <f>(J831/H831)*100</f>
        <v>105.7644340245836</v>
      </c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</row>
    <row r="832" spans="1:41" ht="12">
      <c r="A832" s="17"/>
      <c r="B832" s="39"/>
      <c r="C832" s="33"/>
      <c r="D832" s="50"/>
      <c r="E832" s="153"/>
      <c r="F832" s="153"/>
      <c r="G832" s="153"/>
      <c r="H832" s="153"/>
      <c r="I832" s="153"/>
      <c r="J832" s="153"/>
      <c r="K832" s="153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</row>
    <row r="833" spans="1:11" ht="12">
      <c r="A833" s="17"/>
      <c r="B833" s="116" t="s">
        <v>155</v>
      </c>
      <c r="C833" s="232">
        <f>SUM(C836:C863)</f>
        <v>2539920</v>
      </c>
      <c r="D833" s="100" t="e">
        <f>(C833/#REF!)*100</f>
        <v>#REF!</v>
      </c>
      <c r="E833" s="224">
        <f>SUM(E836:E863)</f>
        <v>2529920</v>
      </c>
      <c r="F833" s="224">
        <f>SUM(F836:F863)</f>
        <v>1654810.35</v>
      </c>
      <c r="G833" s="224">
        <f>(F833/E833)*100</f>
        <v>65.40959200290919</v>
      </c>
      <c r="H833" s="224">
        <f>SUM(H836:H863)</f>
        <v>2221057.6</v>
      </c>
      <c r="I833" s="224">
        <f>SUM(I836:I863)</f>
        <v>2349089</v>
      </c>
      <c r="J833" s="224">
        <f>SUM(J836:J863)</f>
        <v>2349089</v>
      </c>
      <c r="K833" s="224">
        <f>(J833/I833)*100</f>
        <v>100</v>
      </c>
    </row>
    <row r="834" spans="1:11" ht="12">
      <c r="A834" s="17"/>
      <c r="B834" s="116" t="s">
        <v>156</v>
      </c>
      <c r="C834" s="233"/>
      <c r="D834" s="100"/>
      <c r="E834" s="234"/>
      <c r="F834" s="234"/>
      <c r="G834" s="234"/>
      <c r="H834" s="234"/>
      <c r="I834" s="234"/>
      <c r="J834" s="234"/>
      <c r="K834" s="234"/>
    </row>
    <row r="835" spans="1:11" ht="12">
      <c r="A835" s="17"/>
      <c r="B835" s="217" t="s">
        <v>4</v>
      </c>
      <c r="C835" s="189"/>
      <c r="D835" s="50"/>
      <c r="E835" s="186"/>
      <c r="F835" s="186"/>
      <c r="G835" s="186"/>
      <c r="H835" s="186"/>
      <c r="I835" s="186"/>
      <c r="J835" s="186"/>
      <c r="K835" s="186"/>
    </row>
    <row r="836" spans="1:11" ht="12">
      <c r="A836" s="55"/>
      <c r="B836" s="217" t="s">
        <v>126</v>
      </c>
      <c r="C836" s="182">
        <v>706493</v>
      </c>
      <c r="D836" s="50" t="e">
        <f>(C836/#REF!)*100</f>
        <v>#REF!</v>
      </c>
      <c r="E836" s="183">
        <v>706493</v>
      </c>
      <c r="F836" s="183">
        <v>478159.64</v>
      </c>
      <c r="G836" s="183">
        <f>(F836/E836)*100</f>
        <v>67.68073285934892</v>
      </c>
      <c r="H836" s="183">
        <v>655493</v>
      </c>
      <c r="I836" s="183">
        <v>706089</v>
      </c>
      <c r="J836" s="183">
        <v>706089</v>
      </c>
      <c r="K836" s="183">
        <f>(J836/H836)*100</f>
        <v>107.7187704521635</v>
      </c>
    </row>
    <row r="837" spans="1:11" ht="12">
      <c r="A837" s="17"/>
      <c r="B837" s="194" t="s">
        <v>26</v>
      </c>
      <c r="C837" s="174">
        <v>1510627</v>
      </c>
      <c r="D837" s="35" t="e">
        <f>(C837/#REF!)*100</f>
        <v>#REF!</v>
      </c>
      <c r="E837" s="175">
        <v>1530627</v>
      </c>
      <c r="F837" s="175">
        <v>1058712.92</v>
      </c>
      <c r="G837" s="175">
        <f>(F837/E837)*100</f>
        <v>69.16857732158128</v>
      </c>
      <c r="H837" s="175">
        <v>1300000</v>
      </c>
      <c r="I837" s="175">
        <v>1550000</v>
      </c>
      <c r="J837" s="175">
        <v>1550000</v>
      </c>
      <c r="K837" s="175">
        <f>(J837/H837)*100</f>
        <v>119.23076923076923</v>
      </c>
    </row>
    <row r="838" spans="1:11" ht="12">
      <c r="A838" s="17"/>
      <c r="B838" s="171" t="s">
        <v>204</v>
      </c>
      <c r="C838" s="53"/>
      <c r="D838" s="79"/>
      <c r="E838" s="159"/>
      <c r="F838" s="159"/>
      <c r="G838" s="159"/>
      <c r="H838" s="159"/>
      <c r="I838" s="159"/>
      <c r="J838" s="159"/>
      <c r="K838" s="159"/>
    </row>
    <row r="839" spans="1:11" ht="12">
      <c r="A839" s="17"/>
      <c r="B839" s="194" t="s">
        <v>191</v>
      </c>
      <c r="C839" s="174">
        <v>19000</v>
      </c>
      <c r="D839" s="35">
        <v>0</v>
      </c>
      <c r="E839" s="175">
        <v>19000</v>
      </c>
      <c r="F839" s="175">
        <v>0</v>
      </c>
      <c r="G839" s="175">
        <f>(F839/E839)*100</f>
        <v>0</v>
      </c>
      <c r="H839" s="175">
        <v>19000</v>
      </c>
      <c r="I839" s="175">
        <v>0</v>
      </c>
      <c r="J839" s="175">
        <v>0</v>
      </c>
      <c r="K839" s="175">
        <f aca="true" t="shared" si="24" ref="K839:K861">(J839/H839)*100</f>
        <v>0</v>
      </c>
    </row>
    <row r="840" spans="1:11" ht="27.75" customHeight="1">
      <c r="A840" s="17"/>
      <c r="B840" s="222" t="s">
        <v>192</v>
      </c>
      <c r="C840" s="178">
        <v>29800</v>
      </c>
      <c r="D840" s="35">
        <v>0</v>
      </c>
      <c r="E840" s="179">
        <v>29800</v>
      </c>
      <c r="F840" s="179">
        <v>5610</v>
      </c>
      <c r="G840" s="175">
        <f aca="true" t="shared" si="25" ref="G840:G862">(F840/E840)*100</f>
        <v>18.825503355704697</v>
      </c>
      <c r="H840" s="179">
        <v>29800</v>
      </c>
      <c r="I840" s="179">
        <v>0</v>
      </c>
      <c r="J840" s="179">
        <v>0</v>
      </c>
      <c r="K840" s="175">
        <f t="shared" si="24"/>
        <v>0</v>
      </c>
    </row>
    <row r="841" spans="1:11" ht="12">
      <c r="A841" s="17"/>
      <c r="B841" s="222" t="s">
        <v>193</v>
      </c>
      <c r="C841" s="178">
        <v>10000</v>
      </c>
      <c r="D841" s="35">
        <v>0</v>
      </c>
      <c r="E841" s="179">
        <v>10000</v>
      </c>
      <c r="F841" s="179">
        <v>0</v>
      </c>
      <c r="G841" s="175">
        <f t="shared" si="25"/>
        <v>0</v>
      </c>
      <c r="H841" s="179">
        <v>10000</v>
      </c>
      <c r="I841" s="179">
        <v>0</v>
      </c>
      <c r="J841" s="179">
        <v>0</v>
      </c>
      <c r="K841" s="175">
        <f t="shared" si="24"/>
        <v>0</v>
      </c>
    </row>
    <row r="842" spans="1:11" ht="12">
      <c r="A842" s="17"/>
      <c r="B842" s="222" t="s">
        <v>194</v>
      </c>
      <c r="C842" s="178">
        <v>15000</v>
      </c>
      <c r="D842" s="35">
        <v>0</v>
      </c>
      <c r="E842" s="179">
        <v>15000</v>
      </c>
      <c r="F842" s="179">
        <v>1464</v>
      </c>
      <c r="G842" s="175">
        <f t="shared" si="25"/>
        <v>9.76</v>
      </c>
      <c r="H842" s="179">
        <v>15000</v>
      </c>
      <c r="I842" s="179">
        <v>0</v>
      </c>
      <c r="J842" s="179">
        <v>0</v>
      </c>
      <c r="K842" s="175">
        <f t="shared" si="24"/>
        <v>0</v>
      </c>
    </row>
    <row r="843" spans="1:11" ht="24">
      <c r="A843" s="17"/>
      <c r="B843" s="222" t="s">
        <v>195</v>
      </c>
      <c r="C843" s="178">
        <v>25000</v>
      </c>
      <c r="D843" s="35">
        <v>0</v>
      </c>
      <c r="E843" s="179">
        <v>25000</v>
      </c>
      <c r="F843" s="179">
        <v>2842</v>
      </c>
      <c r="G843" s="175">
        <f t="shared" si="25"/>
        <v>11.368</v>
      </c>
      <c r="H843" s="179">
        <v>20000</v>
      </c>
      <c r="I843" s="179">
        <v>0</v>
      </c>
      <c r="J843" s="179">
        <v>0</v>
      </c>
      <c r="K843" s="175">
        <f t="shared" si="24"/>
        <v>0</v>
      </c>
    </row>
    <row r="844" spans="1:11" ht="12">
      <c r="A844" s="17"/>
      <c r="B844" s="222" t="s">
        <v>447</v>
      </c>
      <c r="C844" s="178">
        <v>15000</v>
      </c>
      <c r="D844" s="35">
        <v>0</v>
      </c>
      <c r="E844" s="179">
        <v>15000</v>
      </c>
      <c r="F844" s="179">
        <v>0</v>
      </c>
      <c r="G844" s="175">
        <f t="shared" si="25"/>
        <v>0</v>
      </c>
      <c r="H844" s="179">
        <v>15000</v>
      </c>
      <c r="I844" s="179">
        <v>0</v>
      </c>
      <c r="J844" s="179">
        <v>0</v>
      </c>
      <c r="K844" s="175">
        <f t="shared" si="24"/>
        <v>0</v>
      </c>
    </row>
    <row r="845" spans="1:11" ht="12">
      <c r="A845" s="17"/>
      <c r="B845" s="222" t="s">
        <v>196</v>
      </c>
      <c r="C845" s="178">
        <v>5000</v>
      </c>
      <c r="D845" s="35">
        <v>0</v>
      </c>
      <c r="E845" s="179">
        <v>5000</v>
      </c>
      <c r="F845" s="179">
        <v>5000</v>
      </c>
      <c r="G845" s="175">
        <f t="shared" si="25"/>
        <v>100</v>
      </c>
      <c r="H845" s="179">
        <v>5000</v>
      </c>
      <c r="I845" s="179">
        <v>0</v>
      </c>
      <c r="J845" s="179">
        <v>0</v>
      </c>
      <c r="K845" s="175">
        <f t="shared" si="24"/>
        <v>0</v>
      </c>
    </row>
    <row r="846" spans="1:11" ht="24">
      <c r="A846" s="17"/>
      <c r="B846" s="222" t="s">
        <v>197</v>
      </c>
      <c r="C846" s="178">
        <v>20000</v>
      </c>
      <c r="D846" s="35">
        <v>0</v>
      </c>
      <c r="E846" s="179">
        <v>20000</v>
      </c>
      <c r="F846" s="179">
        <v>1464</v>
      </c>
      <c r="G846" s="175">
        <f t="shared" si="25"/>
        <v>7.32</v>
      </c>
      <c r="H846" s="179">
        <v>20000</v>
      </c>
      <c r="I846" s="179">
        <v>0</v>
      </c>
      <c r="J846" s="179">
        <v>0</v>
      </c>
      <c r="K846" s="175">
        <f t="shared" si="24"/>
        <v>0</v>
      </c>
    </row>
    <row r="847" spans="1:11" ht="12">
      <c r="A847" s="17"/>
      <c r="B847" s="222" t="s">
        <v>198</v>
      </c>
      <c r="C847" s="178">
        <v>10000</v>
      </c>
      <c r="D847" s="35">
        <v>0</v>
      </c>
      <c r="E847" s="179">
        <v>10000</v>
      </c>
      <c r="F847" s="179">
        <v>0</v>
      </c>
      <c r="G847" s="175">
        <f t="shared" si="25"/>
        <v>0</v>
      </c>
      <c r="H847" s="179">
        <v>0</v>
      </c>
      <c r="I847" s="179">
        <v>0</v>
      </c>
      <c r="J847" s="179">
        <v>0</v>
      </c>
      <c r="K847" s="175">
        <v>0</v>
      </c>
    </row>
    <row r="848" spans="1:11" ht="12">
      <c r="A848" s="17"/>
      <c r="B848" s="222" t="s">
        <v>199</v>
      </c>
      <c r="C848" s="178">
        <v>2000</v>
      </c>
      <c r="D848" s="35">
        <v>0</v>
      </c>
      <c r="E848" s="179">
        <v>2000</v>
      </c>
      <c r="F848" s="179">
        <v>0</v>
      </c>
      <c r="G848" s="175">
        <f t="shared" si="25"/>
        <v>0</v>
      </c>
      <c r="H848" s="179">
        <v>0</v>
      </c>
      <c r="I848" s="179">
        <v>0</v>
      </c>
      <c r="J848" s="179">
        <v>0</v>
      </c>
      <c r="K848" s="175">
        <v>0</v>
      </c>
    </row>
    <row r="849" spans="1:11" ht="12">
      <c r="A849" s="17"/>
      <c r="B849" s="222" t="s">
        <v>200</v>
      </c>
      <c r="C849" s="178">
        <v>5000</v>
      </c>
      <c r="D849" s="35">
        <v>0</v>
      </c>
      <c r="E849" s="179">
        <v>5000</v>
      </c>
      <c r="F849" s="179">
        <v>5000</v>
      </c>
      <c r="G849" s="175">
        <f t="shared" si="25"/>
        <v>100</v>
      </c>
      <c r="H849" s="179">
        <v>5000</v>
      </c>
      <c r="I849" s="179">
        <v>0</v>
      </c>
      <c r="J849" s="179">
        <v>0</v>
      </c>
      <c r="K849" s="175">
        <f t="shared" si="24"/>
        <v>0</v>
      </c>
    </row>
    <row r="850" spans="1:11" ht="12">
      <c r="A850" s="17"/>
      <c r="B850" s="222" t="s">
        <v>201</v>
      </c>
      <c r="C850" s="178">
        <v>15000</v>
      </c>
      <c r="D850" s="35">
        <v>0</v>
      </c>
      <c r="E850" s="179">
        <v>15000</v>
      </c>
      <c r="F850" s="179">
        <v>0</v>
      </c>
      <c r="G850" s="175">
        <f t="shared" si="25"/>
        <v>0</v>
      </c>
      <c r="H850" s="179">
        <v>5000</v>
      </c>
      <c r="I850" s="179">
        <v>0</v>
      </c>
      <c r="J850" s="179">
        <v>0</v>
      </c>
      <c r="K850" s="175">
        <f t="shared" si="24"/>
        <v>0</v>
      </c>
    </row>
    <row r="851" spans="1:11" ht="12">
      <c r="A851" s="17"/>
      <c r="B851" s="222" t="s">
        <v>202</v>
      </c>
      <c r="C851" s="178">
        <v>6000</v>
      </c>
      <c r="D851" s="35">
        <v>0</v>
      </c>
      <c r="E851" s="179">
        <v>6000</v>
      </c>
      <c r="F851" s="179">
        <v>1005</v>
      </c>
      <c r="G851" s="175">
        <f t="shared" si="25"/>
        <v>16.75</v>
      </c>
      <c r="H851" s="179">
        <v>6000</v>
      </c>
      <c r="I851" s="179">
        <v>0</v>
      </c>
      <c r="J851" s="179">
        <v>0</v>
      </c>
      <c r="K851" s="175">
        <f t="shared" si="24"/>
        <v>0</v>
      </c>
    </row>
    <row r="852" spans="1:11" ht="12">
      <c r="A852" s="17"/>
      <c r="B852" s="222" t="s">
        <v>358</v>
      </c>
      <c r="C852" s="178"/>
      <c r="D852" s="35"/>
      <c r="E852" s="179">
        <v>0</v>
      </c>
      <c r="F852" s="179">
        <v>0</v>
      </c>
      <c r="G852" s="175">
        <v>0</v>
      </c>
      <c r="H852" s="179">
        <v>0</v>
      </c>
      <c r="I852" s="179">
        <v>20000</v>
      </c>
      <c r="J852" s="179">
        <v>20000</v>
      </c>
      <c r="K852" s="175">
        <v>0</v>
      </c>
    </row>
    <row r="853" spans="1:11" ht="12">
      <c r="A853" s="17"/>
      <c r="B853" s="222" t="s">
        <v>359</v>
      </c>
      <c r="C853" s="178"/>
      <c r="D853" s="35"/>
      <c r="E853" s="179">
        <v>0</v>
      </c>
      <c r="F853" s="179">
        <v>0</v>
      </c>
      <c r="G853" s="175">
        <v>0</v>
      </c>
      <c r="H853" s="179">
        <v>0</v>
      </c>
      <c r="I853" s="179">
        <v>20000</v>
      </c>
      <c r="J853" s="179">
        <v>20000</v>
      </c>
      <c r="K853" s="175">
        <v>0</v>
      </c>
    </row>
    <row r="854" spans="1:11" ht="12">
      <c r="A854" s="17"/>
      <c r="B854" s="222" t="s">
        <v>360</v>
      </c>
      <c r="C854" s="178"/>
      <c r="D854" s="35"/>
      <c r="E854" s="179">
        <v>0</v>
      </c>
      <c r="F854" s="179">
        <v>0</v>
      </c>
      <c r="G854" s="175">
        <v>0</v>
      </c>
      <c r="H854" s="179">
        <v>0</v>
      </c>
      <c r="I854" s="179">
        <v>3000</v>
      </c>
      <c r="J854" s="179">
        <v>3000</v>
      </c>
      <c r="K854" s="175">
        <v>0</v>
      </c>
    </row>
    <row r="855" spans="1:11" ht="24">
      <c r="A855" s="17"/>
      <c r="B855" s="222" t="s">
        <v>361</v>
      </c>
      <c r="C855" s="178"/>
      <c r="D855" s="35"/>
      <c r="E855" s="179">
        <v>0</v>
      </c>
      <c r="F855" s="179">
        <v>0</v>
      </c>
      <c r="G855" s="175">
        <v>0</v>
      </c>
      <c r="H855" s="179">
        <v>0</v>
      </c>
      <c r="I855" s="179">
        <v>30000</v>
      </c>
      <c r="J855" s="179">
        <v>30000</v>
      </c>
      <c r="K855" s="175">
        <v>0</v>
      </c>
    </row>
    <row r="856" spans="1:11" ht="24">
      <c r="A856" s="17"/>
      <c r="B856" s="222" t="s">
        <v>448</v>
      </c>
      <c r="C856" s="178"/>
      <c r="D856" s="35"/>
      <c r="E856" s="179">
        <v>0</v>
      </c>
      <c r="F856" s="179">
        <v>0</v>
      </c>
      <c r="G856" s="175">
        <v>0</v>
      </c>
      <c r="H856" s="179">
        <v>0</v>
      </c>
      <c r="I856" s="179">
        <v>20000</v>
      </c>
      <c r="J856" s="179">
        <v>20000</v>
      </c>
      <c r="K856" s="175">
        <v>0</v>
      </c>
    </row>
    <row r="857" spans="1:11" ht="12">
      <c r="A857" s="17"/>
      <c r="B857" s="171" t="s">
        <v>278</v>
      </c>
      <c r="C857" s="53"/>
      <c r="D857" s="79"/>
      <c r="E857" s="159"/>
      <c r="F857" s="156"/>
      <c r="G857" s="159"/>
      <c r="H857" s="156"/>
      <c r="I857" s="159"/>
      <c r="J857" s="159"/>
      <c r="K857" s="159"/>
    </row>
    <row r="858" spans="1:11" ht="12">
      <c r="A858" s="17"/>
      <c r="B858" s="194" t="s">
        <v>203</v>
      </c>
      <c r="C858" s="174">
        <v>6000</v>
      </c>
      <c r="D858" s="35">
        <v>0</v>
      </c>
      <c r="E858" s="175">
        <v>17000</v>
      </c>
      <c r="F858" s="175">
        <v>0</v>
      </c>
      <c r="G858" s="175">
        <f t="shared" si="25"/>
        <v>0</v>
      </c>
      <c r="H858" s="175">
        <v>17000</v>
      </c>
      <c r="I858" s="175">
        <v>0</v>
      </c>
      <c r="J858" s="175">
        <v>0</v>
      </c>
      <c r="K858" s="175">
        <f t="shared" si="24"/>
        <v>0</v>
      </c>
    </row>
    <row r="859" spans="1:11" ht="12">
      <c r="A859" s="17"/>
      <c r="B859" s="222" t="s">
        <v>205</v>
      </c>
      <c r="C859" s="178">
        <v>25000</v>
      </c>
      <c r="D859" s="35">
        <v>0</v>
      </c>
      <c r="E859" s="179">
        <v>17600</v>
      </c>
      <c r="F859" s="179">
        <v>17524.6</v>
      </c>
      <c r="G859" s="175">
        <f t="shared" si="25"/>
        <v>99.5715909090909</v>
      </c>
      <c r="H859" s="179">
        <v>17524.6</v>
      </c>
      <c r="I859" s="179">
        <v>0</v>
      </c>
      <c r="J859" s="179">
        <v>0</v>
      </c>
      <c r="K859" s="175">
        <f t="shared" si="24"/>
        <v>0</v>
      </c>
    </row>
    <row r="860" spans="1:11" ht="24">
      <c r="A860" s="17"/>
      <c r="B860" s="222" t="s">
        <v>206</v>
      </c>
      <c r="C860" s="178">
        <v>15000</v>
      </c>
      <c r="D860" s="35">
        <v>0</v>
      </c>
      <c r="E860" s="179">
        <v>20500</v>
      </c>
      <c r="F860" s="179">
        <v>20341</v>
      </c>
      <c r="G860" s="175">
        <f t="shared" si="25"/>
        <v>99.22439024390243</v>
      </c>
      <c r="H860" s="179">
        <v>20341</v>
      </c>
      <c r="I860" s="179">
        <v>0</v>
      </c>
      <c r="J860" s="179">
        <v>0</v>
      </c>
      <c r="K860" s="175">
        <f t="shared" si="24"/>
        <v>0</v>
      </c>
    </row>
    <row r="861" spans="1:11" ht="24">
      <c r="A861" s="17"/>
      <c r="B861" s="222" t="s">
        <v>207</v>
      </c>
      <c r="C861" s="178">
        <v>30000</v>
      </c>
      <c r="D861" s="35">
        <v>0</v>
      </c>
      <c r="E861" s="179">
        <v>20500</v>
      </c>
      <c r="F861" s="179">
        <v>20499</v>
      </c>
      <c r="G861" s="175">
        <f t="shared" si="25"/>
        <v>99.99512195121952</v>
      </c>
      <c r="H861" s="179">
        <v>20499</v>
      </c>
      <c r="I861" s="179">
        <v>0</v>
      </c>
      <c r="J861" s="179">
        <v>0</v>
      </c>
      <c r="K861" s="175">
        <f t="shared" si="24"/>
        <v>0</v>
      </c>
    </row>
    <row r="862" spans="1:11" ht="12">
      <c r="A862" s="17"/>
      <c r="B862" s="222" t="s">
        <v>364</v>
      </c>
      <c r="C862" s="178"/>
      <c r="D862" s="38"/>
      <c r="E862" s="179">
        <v>400</v>
      </c>
      <c r="F862" s="179">
        <v>232</v>
      </c>
      <c r="G862" s="179">
        <f t="shared" si="25"/>
        <v>57.99999999999999</v>
      </c>
      <c r="H862" s="179">
        <v>400</v>
      </c>
      <c r="I862" s="179"/>
      <c r="J862" s="179"/>
      <c r="K862" s="179"/>
    </row>
    <row r="863" spans="1:11" ht="12">
      <c r="A863" s="17"/>
      <c r="B863" s="104" t="s">
        <v>300</v>
      </c>
      <c r="C863" s="178">
        <v>70000</v>
      </c>
      <c r="D863" s="38">
        <v>0</v>
      </c>
      <c r="E863" s="224">
        <v>40000</v>
      </c>
      <c r="F863" s="224">
        <v>36956.19</v>
      </c>
      <c r="G863" s="224">
        <f>(F863/E863)*100</f>
        <v>92.39047500000001</v>
      </c>
      <c r="H863" s="224">
        <v>40000</v>
      </c>
      <c r="I863" s="224">
        <v>0</v>
      </c>
      <c r="J863" s="224">
        <v>0</v>
      </c>
      <c r="K863" s="224">
        <f>(J863/H863)*100</f>
        <v>0</v>
      </c>
    </row>
    <row r="864" spans="1:11" ht="12">
      <c r="A864" s="17"/>
      <c r="B864" s="88" t="s">
        <v>4</v>
      </c>
      <c r="C864" s="182"/>
      <c r="D864" s="50"/>
      <c r="E864" s="183"/>
      <c r="F864" s="183"/>
      <c r="G864" s="183"/>
      <c r="H864" s="183"/>
      <c r="I864" s="183"/>
      <c r="J864" s="183"/>
      <c r="K864" s="183"/>
    </row>
    <row r="865" spans="1:11" ht="24">
      <c r="A865" s="17"/>
      <c r="B865" s="194" t="s">
        <v>465</v>
      </c>
      <c r="C865" s="182"/>
      <c r="D865" s="50"/>
      <c r="E865" s="175">
        <v>40000</v>
      </c>
      <c r="F865" s="175">
        <v>36956.19</v>
      </c>
      <c r="G865" s="175">
        <f>(F865/E865)*100</f>
        <v>92.39047500000001</v>
      </c>
      <c r="H865" s="175">
        <v>40000</v>
      </c>
      <c r="I865" s="175">
        <v>0</v>
      </c>
      <c r="J865" s="175">
        <v>0</v>
      </c>
      <c r="K865" s="175">
        <v>0</v>
      </c>
    </row>
    <row r="866" spans="1:11" ht="12.75" thickBot="1">
      <c r="A866" s="17"/>
      <c r="B866" s="140"/>
      <c r="C866" s="141"/>
      <c r="D866" s="50"/>
      <c r="E866" s="167"/>
      <c r="F866" s="167"/>
      <c r="G866" s="167"/>
      <c r="H866" s="167"/>
      <c r="I866" s="167"/>
      <c r="J866" s="167"/>
      <c r="K866" s="167"/>
    </row>
    <row r="867" spans="1:11" ht="12.75" customHeight="1">
      <c r="A867" s="2"/>
      <c r="B867" s="2"/>
      <c r="C867" s="142"/>
      <c r="D867" s="143"/>
      <c r="E867" s="168"/>
      <c r="F867" s="168"/>
      <c r="G867" s="168"/>
      <c r="H867" s="168"/>
      <c r="I867" s="168"/>
      <c r="J867" s="168"/>
      <c r="K867" s="168"/>
    </row>
    <row r="868" spans="1:11" ht="12">
      <c r="A868" s="144"/>
      <c r="B868" s="144" t="s">
        <v>10</v>
      </c>
      <c r="C868" s="145" t="e">
        <f>SUM(C9,C17,C69,C82,C133,C168,C235,C250,C258,C280,C287,C299,C318,C509,C536,C640,C654,C679,C752,C799)</f>
        <v>#REF!</v>
      </c>
      <c r="D868" s="146" t="e">
        <f>(C868/#REF!)*100</f>
        <v>#REF!</v>
      </c>
      <c r="E868" s="169">
        <f>SUM(E9,E17,E69,E82,E133,E168,E235,E250,E258,E280,E287,E299,E318,E509,E536,E640,E654,E679,E752,E799)</f>
        <v>113175135.33</v>
      </c>
      <c r="F868" s="169">
        <f>SUM(F9,F17,F69,F82,F133,F168,F235,F250,F258,F280,F287,F299,F318,F509,F536,F640,F654,F679,F752,F799)</f>
        <v>61418009.769999996</v>
      </c>
      <c r="G868" s="169">
        <f>(F868/E868)*100</f>
        <v>54.268112506263165</v>
      </c>
      <c r="H868" s="169">
        <f>SUM(H9,H17,H69,H82,H133,H168,H235,H250,H258,H280,H287,H299,H318,H509,H536,H640,H654,H679,H752,H799)</f>
        <v>87455889.53999999</v>
      </c>
      <c r="I868" s="169">
        <f>SUM(I9,I17,I69,I82,I133,I168,I235,I250,I258,I280,I287,I299,I318,I509,I536,I640,I654,I679,I752,I799)</f>
        <v>128648089</v>
      </c>
      <c r="J868" s="169">
        <f>SUM(J9,J17,J69,J82,J133,J168,J235,J250,J258,J280,J287,J299,J318,J509,J536,J640,J654,J679,J752,J799)</f>
        <v>125789119</v>
      </c>
      <c r="K868" s="237">
        <f>(J868/H868)*100</f>
        <v>143.83150141359823</v>
      </c>
    </row>
    <row r="869" spans="1:11" ht="12.75" customHeight="1" thickBot="1">
      <c r="A869" s="11"/>
      <c r="B869" s="11"/>
      <c r="C869" s="147"/>
      <c r="D869" s="148"/>
      <c r="E869" s="170"/>
      <c r="F869" s="170"/>
      <c r="G869" s="170"/>
      <c r="H869" s="170"/>
      <c r="I869" s="170"/>
      <c r="J869" s="170"/>
      <c r="K869" s="170"/>
    </row>
    <row r="870" ht="12.75" customHeight="1">
      <c r="C870" s="149"/>
    </row>
    <row r="871" spans="2:3" ht="12.75" customHeight="1">
      <c r="B871" s="112"/>
      <c r="C871" s="149"/>
    </row>
    <row r="872" spans="2:3" ht="12.75" customHeight="1">
      <c r="B872" s="112"/>
      <c r="C872" s="149"/>
    </row>
    <row r="873" spans="2:3" ht="12.75" customHeight="1">
      <c r="B873" s="112"/>
      <c r="C873" s="149"/>
    </row>
    <row r="874" spans="2:3" ht="12.75" customHeight="1">
      <c r="B874" s="112"/>
      <c r="C874" s="149"/>
    </row>
    <row r="875" spans="2:3" ht="12.75" customHeight="1">
      <c r="B875" s="112"/>
      <c r="C875" s="149"/>
    </row>
    <row r="876" spans="2:3" ht="12.75" customHeight="1">
      <c r="B876" s="112"/>
      <c r="C876" s="149"/>
    </row>
    <row r="877" spans="2:3" ht="12.75" customHeight="1">
      <c r="B877" s="112"/>
      <c r="C877" s="149"/>
    </row>
    <row r="878" spans="2:3" ht="12.75" customHeight="1">
      <c r="B878" s="112"/>
      <c r="C878" s="149"/>
    </row>
    <row r="879" spans="2:3" ht="12.75" customHeight="1">
      <c r="B879" s="112"/>
      <c r="C879" s="149"/>
    </row>
    <row r="880" spans="2:3" ht="12.75" customHeight="1">
      <c r="B880" s="112"/>
      <c r="C880" s="149"/>
    </row>
    <row r="881" spans="2:3" ht="12.75" customHeight="1">
      <c r="B881" s="112"/>
      <c r="C881" s="149"/>
    </row>
    <row r="882" spans="2:3" ht="12.75" customHeight="1">
      <c r="B882" s="112"/>
      <c r="C882" s="149"/>
    </row>
    <row r="883" spans="2:3" ht="12.75" customHeight="1">
      <c r="B883" s="112"/>
      <c r="C883" s="149"/>
    </row>
    <row r="884" spans="2:3" ht="12.75" customHeight="1">
      <c r="B884" s="112"/>
      <c r="C884" s="149"/>
    </row>
    <row r="885" spans="2:3" ht="12.75" customHeight="1">
      <c r="B885" s="112"/>
      <c r="C885" s="149"/>
    </row>
    <row r="886" spans="2:3" ht="12.75" customHeight="1">
      <c r="B886" s="112"/>
      <c r="C886" s="149"/>
    </row>
    <row r="887" spans="2:3" ht="12.75" customHeight="1">
      <c r="B887" s="112"/>
      <c r="C887" s="149"/>
    </row>
    <row r="888" spans="2:3" ht="12.75" customHeight="1">
      <c r="B888" s="112"/>
      <c r="C888" s="149"/>
    </row>
    <row r="889" spans="2:3" ht="12.75" customHeight="1">
      <c r="B889" s="112"/>
      <c r="C889" s="149"/>
    </row>
    <row r="890" spans="2:3" ht="12.75" customHeight="1">
      <c r="B890" s="112"/>
      <c r="C890" s="149"/>
    </row>
    <row r="891" spans="2:3" ht="12.75" customHeight="1">
      <c r="B891" s="112"/>
      <c r="C891" s="149"/>
    </row>
    <row r="892" spans="2:3" ht="12.75" customHeight="1">
      <c r="B892" s="112"/>
      <c r="C892" s="149"/>
    </row>
    <row r="893" spans="2:3" ht="12.75" customHeight="1">
      <c r="B893" s="112"/>
      <c r="C893" s="149"/>
    </row>
    <row r="894" spans="2:3" ht="12.75" customHeight="1">
      <c r="B894" s="112"/>
      <c r="C894" s="149"/>
    </row>
    <row r="895" spans="2:3" ht="12.75" customHeight="1">
      <c r="B895" s="112"/>
      <c r="C895" s="149"/>
    </row>
    <row r="896" spans="2:3" ht="12.75" customHeight="1">
      <c r="B896" s="112"/>
      <c r="C896" s="149"/>
    </row>
    <row r="897" spans="2:3" ht="12.75" customHeight="1">
      <c r="B897" s="112"/>
      <c r="C897" s="149"/>
    </row>
    <row r="898" spans="2:3" ht="12.75" customHeight="1">
      <c r="B898" s="112"/>
      <c r="C898" s="149"/>
    </row>
    <row r="899" spans="2:3" ht="12.75" customHeight="1">
      <c r="B899" s="112"/>
      <c r="C899" s="149"/>
    </row>
    <row r="900" spans="2:3" ht="12.75" customHeight="1">
      <c r="B900" s="112"/>
      <c r="C900" s="149"/>
    </row>
    <row r="901" spans="2:3" ht="12.75" customHeight="1">
      <c r="B901" s="112"/>
      <c r="C901" s="149"/>
    </row>
    <row r="902" spans="2:3" ht="12.75" customHeight="1">
      <c r="B902" s="112"/>
      <c r="C902" s="149"/>
    </row>
    <row r="903" spans="2:3" ht="12.75" customHeight="1">
      <c r="B903" s="112"/>
      <c r="C903" s="149"/>
    </row>
    <row r="904" spans="2:3" ht="12.75" customHeight="1">
      <c r="B904" s="112"/>
      <c r="C904" s="149"/>
    </row>
    <row r="905" spans="2:3" ht="12.75" customHeight="1">
      <c r="B905" s="112"/>
      <c r="C905" s="149"/>
    </row>
    <row r="906" spans="2:3" ht="12.75" customHeight="1">
      <c r="B906" s="112"/>
      <c r="C906" s="149"/>
    </row>
    <row r="907" spans="2:3" ht="12.75" customHeight="1">
      <c r="B907" s="112"/>
      <c r="C907" s="149"/>
    </row>
    <row r="908" spans="2:3" ht="12.75" customHeight="1">
      <c r="B908" s="112"/>
      <c r="C908" s="149"/>
    </row>
    <row r="909" spans="2:3" ht="12.75" customHeight="1">
      <c r="B909" s="112"/>
      <c r="C909" s="149"/>
    </row>
    <row r="910" ht="12.75" customHeight="1">
      <c r="C910" s="149"/>
    </row>
    <row r="911" ht="12.75" customHeight="1">
      <c r="C911" s="149"/>
    </row>
    <row r="912" ht="12.75" customHeight="1">
      <c r="C912" s="149"/>
    </row>
    <row r="913" ht="12.75" customHeight="1">
      <c r="C913" s="149"/>
    </row>
    <row r="914" ht="12.75" customHeight="1">
      <c r="C914" s="149"/>
    </row>
    <row r="915" ht="12.75" customHeight="1">
      <c r="C915" s="149"/>
    </row>
    <row r="916" ht="12.75" customHeight="1">
      <c r="C916" s="149"/>
    </row>
    <row r="917" ht="12.75" customHeight="1">
      <c r="C917" s="149"/>
    </row>
    <row r="918" ht="12.75" customHeight="1">
      <c r="C918" s="149"/>
    </row>
    <row r="919" ht="12.75" customHeight="1">
      <c r="C919" s="149"/>
    </row>
    <row r="920" ht="12.75" customHeight="1">
      <c r="C920" s="149"/>
    </row>
    <row r="921" ht="12.75" customHeight="1">
      <c r="C921" s="149"/>
    </row>
    <row r="922" ht="12.75" customHeight="1">
      <c r="C922" s="149"/>
    </row>
    <row r="923" ht="12.75" customHeight="1">
      <c r="C923" s="149"/>
    </row>
    <row r="924" ht="12.75" customHeight="1">
      <c r="C924" s="149"/>
    </row>
    <row r="925" ht="12.75" customHeight="1">
      <c r="C925" s="149"/>
    </row>
    <row r="926" ht="12.75" customHeight="1">
      <c r="C926" s="149"/>
    </row>
    <row r="927" ht="12.75" customHeight="1">
      <c r="C927" s="149"/>
    </row>
    <row r="928" ht="12.75" customHeight="1">
      <c r="C928" s="149"/>
    </row>
    <row r="929" ht="12.75" customHeight="1">
      <c r="C929" s="149"/>
    </row>
    <row r="930" ht="12.75" customHeight="1">
      <c r="C930" s="149"/>
    </row>
    <row r="931" ht="12.75" customHeight="1">
      <c r="C931" s="149"/>
    </row>
    <row r="932" ht="12.75" customHeight="1">
      <c r="C932" s="149"/>
    </row>
    <row r="933" ht="12.75" customHeight="1">
      <c r="C933" s="149"/>
    </row>
    <row r="934" ht="12.75" customHeight="1">
      <c r="C934" s="149"/>
    </row>
    <row r="935" ht="12.75" customHeight="1">
      <c r="C935" s="149"/>
    </row>
    <row r="936" ht="12.75" customHeight="1">
      <c r="C936" s="149"/>
    </row>
    <row r="937" ht="12.75" customHeight="1">
      <c r="C937" s="149"/>
    </row>
    <row r="938" ht="12.75" customHeight="1">
      <c r="C938" s="149"/>
    </row>
    <row r="939" ht="12.75" customHeight="1">
      <c r="C939" s="149"/>
    </row>
    <row r="940" ht="12.75" customHeight="1">
      <c r="C940" s="149"/>
    </row>
    <row r="941" ht="12.75" customHeight="1">
      <c r="C941" s="149"/>
    </row>
    <row r="942" ht="12.75" customHeight="1">
      <c r="C942" s="149"/>
    </row>
    <row r="943" ht="12.75" customHeight="1">
      <c r="C943" s="149"/>
    </row>
    <row r="944" ht="12.75" customHeight="1">
      <c r="C944" s="149"/>
    </row>
    <row r="945" ht="12.75" customHeight="1">
      <c r="C945" s="149"/>
    </row>
    <row r="946" ht="12.75" customHeight="1">
      <c r="C946" s="149"/>
    </row>
    <row r="947" ht="12.75" customHeight="1">
      <c r="C947" s="149"/>
    </row>
    <row r="948" ht="12.75" customHeight="1">
      <c r="C948" s="149"/>
    </row>
    <row r="949" ht="12.75" customHeight="1">
      <c r="C949" s="149"/>
    </row>
    <row r="950" ht="12.75" customHeight="1">
      <c r="C950" s="149"/>
    </row>
    <row r="951" ht="12.75" customHeight="1">
      <c r="C951" s="149"/>
    </row>
    <row r="952" ht="12.75" customHeight="1">
      <c r="C952" s="149"/>
    </row>
    <row r="953" ht="12.75" customHeight="1">
      <c r="C953" s="149"/>
    </row>
    <row r="954" ht="12.75" customHeight="1">
      <c r="C954" s="149"/>
    </row>
    <row r="955" ht="12.75" customHeight="1">
      <c r="C955" s="149"/>
    </row>
    <row r="956" ht="12.75" customHeight="1">
      <c r="C956" s="149"/>
    </row>
    <row r="957" ht="12.75" customHeight="1">
      <c r="C957" s="149"/>
    </row>
    <row r="958" ht="12.75" customHeight="1">
      <c r="C958" s="149"/>
    </row>
    <row r="959" ht="12.75" customHeight="1">
      <c r="C959" s="149"/>
    </row>
    <row r="960" ht="12.75" customHeight="1">
      <c r="C960" s="149"/>
    </row>
    <row r="961" ht="12.75" customHeight="1">
      <c r="C961" s="149"/>
    </row>
    <row r="962" ht="12.75" customHeight="1">
      <c r="C962" s="149"/>
    </row>
    <row r="963" ht="12.75" customHeight="1">
      <c r="C963" s="149"/>
    </row>
    <row r="964" ht="12.75" customHeight="1">
      <c r="C964" s="149"/>
    </row>
    <row r="965" ht="12.75" customHeight="1">
      <c r="C965" s="149"/>
    </row>
    <row r="966" ht="12.75" customHeight="1">
      <c r="C966" s="149"/>
    </row>
    <row r="967" ht="12.75" customHeight="1">
      <c r="C967" s="149"/>
    </row>
    <row r="968" ht="12.75" customHeight="1">
      <c r="C968" s="149"/>
    </row>
    <row r="969" ht="12.75" customHeight="1">
      <c r="C969" s="149"/>
    </row>
    <row r="970" ht="12.75" customHeight="1">
      <c r="C970" s="149"/>
    </row>
    <row r="971" ht="12.75" customHeight="1">
      <c r="C971" s="149"/>
    </row>
    <row r="972" ht="12.75" customHeight="1">
      <c r="C972" s="149"/>
    </row>
    <row r="973" ht="12.75" customHeight="1">
      <c r="C973" s="149"/>
    </row>
    <row r="974" ht="12.75" customHeight="1">
      <c r="C974" s="149"/>
    </row>
    <row r="975" ht="12.75" customHeight="1">
      <c r="C975" s="149"/>
    </row>
    <row r="976" ht="12.75" customHeight="1">
      <c r="C976" s="149"/>
    </row>
    <row r="977" ht="12.75" customHeight="1">
      <c r="C977" s="149"/>
    </row>
    <row r="978" ht="12.75" customHeight="1">
      <c r="C978" s="149"/>
    </row>
    <row r="979" ht="12.75" customHeight="1">
      <c r="C979" s="149"/>
    </row>
  </sheetData>
  <printOptions/>
  <pageMargins left="1.1811023622047245" right="0.3937007874015748" top="0.984251968503937" bottom="0.984251968503937" header="0.5511811023622047" footer="0.5118110236220472"/>
  <pageSetup fitToHeight="8" fitToWidth="8" horizontalDpi="600" verticalDpi="600" orientation="portrait" paperSize="9" scale="62" r:id="rId1"/>
  <headerFooter alignWithMargins="0">
    <oddHeader>&amp;C&amp;"Arial CE,Pogrubiony"&amp;12Plan wydatków budżetowych na 2010 rok&amp;"Arial CE,Standardowy"&amp;10
</oddHeader>
  </headerFooter>
  <rowBreaks count="12" manualBreakCount="12">
    <brk id="62" max="10" man="1"/>
    <brk id="126" max="10" man="1"/>
    <brk id="183" max="10" man="1"/>
    <brk id="243" max="10" man="1"/>
    <brk id="311" max="10" man="1"/>
    <brk id="382" max="10" man="1"/>
    <brk id="442" max="10" man="1"/>
    <brk id="503" max="10" man="1"/>
    <brk id="581" max="10" man="1"/>
    <brk id="661" max="10" man="1"/>
    <brk id="726" max="10" man="1"/>
    <brk id="79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2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2009-11-13T12:40:49Z</cp:lastPrinted>
  <dcterms:created xsi:type="dcterms:W3CDTF">2000-09-19T11:36:23Z</dcterms:created>
  <dcterms:modified xsi:type="dcterms:W3CDTF">2009-11-13T12:42:14Z</dcterms:modified>
  <cp:category/>
  <cp:version/>
  <cp:contentType/>
  <cp:contentStatus/>
</cp:coreProperties>
</file>