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<sst xmlns="http://schemas.openxmlformats.org/spreadsheetml/2006/main" count="157" uniqueCount="90">
  <si>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</si>
  <si>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</si>
  <si>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</si>
  <si>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</si>
  <si>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</si>
  <si>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</si>
  <si>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</si>
  <si>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</si>
  <si>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</si>
  <si>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</si>
  <si>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</si>
  <si>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</si>
  <si>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</si>
  <si>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</si>
  <si>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</si>
  <si>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</si>
  <si>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</si>
  <si>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</si>
  <si>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</si>
  <si>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</si>
  <si>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</si>
  <si>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</si>
  <si>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</si>
  <si>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</si>
  <si>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</si>
  <si>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</si>
  <si>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</si>
  <si>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</si>
  <si>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</si>
  <si>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</si>
  <si>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</si>
  <si>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</si>
  <si>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</si>
  <si>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</si>
  <si>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</si>
  <si>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</si>
  <si>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</si>
  <si>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</si>
  <si>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</si>
  <si>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</si>
  <si>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</si>
  <si>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</si>
  <si>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</si>
  <si>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</si>
  <si>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</si>
  <si>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</si>
  <si>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</si>
  <si>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</si>
  <si>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</si>
  <si>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</si>
  <si>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</si>
  <si>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</si>
  <si>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</si>
  <si>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</si>
  <si>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</si>
  <si>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</si>
  <si>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</si>
  <si>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</si>
  <si>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</si>
  <si>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</si>
  <si>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</si>
  <si>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</si>
  <si>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</si>
  <si>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</si>
  <si>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</si>
  <si>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</si>
  <si>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</si>
  <si>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</si>
  <si>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</si>
  <si>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</si>
  <si>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</si>
  <si>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</si>
  <si>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</si>
  <si>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</si>
  <si>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</si>
  <si>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</si>
  <si>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</si>
  <si>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</si>
  <si>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</si>
  <si>
    <t>12.</t>
  </si>
  <si>
    <t>Przebudowa ulicy Kilińskiego w Brzegu</t>
  </si>
  <si>
    <t>Budowa ścieżki pieszo - rowerowej wraz z oświetleniem od ulicy Kusocińskiego do Parku Wolności w Brzegu</t>
  </si>
  <si>
    <t>Kontynuacja zagospodarowania terenu placu zabaw w Brzegu przy ul. Pańskiej</t>
  </si>
  <si>
    <t>Rewitalizacja Parku Wolności w Brzegu-Odbudowa stawu rekreacyjnego w Parku Wolności w Brzegu - Przebudowa rurociągu obiegowego wokół stawu oraz remont mostków na Potoku Kościelna - etap I</t>
  </si>
  <si>
    <t>Budowa sali gimnastycznej  przy PSP nr 1 w Brzegu</t>
  </si>
  <si>
    <t>Zakup sprzętu komputerowego do Punktu Informacji Turystycznej</t>
  </si>
  <si>
    <t>Budowa hali sportowej wraz z łącznikiem przy PSP nr 3 w Brzegu ul. Kamienna 2</t>
  </si>
  <si>
    <t>Zakup oprogramowania pn. "Jednorazowy dodatek uzupełniający Optivum"</t>
  </si>
  <si>
    <t>"Opolska e- szkoła, szkołą ku przyszłości"</t>
  </si>
  <si>
    <t>"Multieksploratorium"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</si>
</sst>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37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1" fillId="0" borderId="0" xfId="0" applyFont="1" applyAlignment="1">
      <alignment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37" fontId="1" fillId="0" borderId="24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24" fillId="0" borderId="19" xfId="0" applyNumberFormat="1" applyFont="1" applyBorder="1" applyAlignment="1">
      <alignment wrapText="1"/>
    </xf>
    <xf numFmtId="0" fontId="1" fillId="0" borderId="22" xfId="0" applyFont="1" applyBorder="1" applyAlignment="1">
      <alignment/>
    </xf>
    <xf numFmtId="37" fontId="1" fillId="0" borderId="22" xfId="0" applyNumberFormat="1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3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0" fillId="0" borderId="31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32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0" fillId="0" borderId="33" xfId="0" applyNumberFormat="1" applyFont="1" applyBorder="1" applyAlignment="1">
      <alignment/>
    </xf>
    <xf numFmtId="0" fontId="1" fillId="0" borderId="31" xfId="0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37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7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0" fillId="0" borderId="15" xfId="0" applyNumberFormat="1" applyFont="1" applyBorder="1" applyAlignment="1">
      <alignment/>
    </xf>
    <xf numFmtId="37" fontId="0" fillId="0" borderId="15" xfId="0" applyNumberFormat="1" applyFont="1" applyBorder="1" applyAlignment="1">
      <alignment/>
    </xf>
    <xf numFmtId="37" fontId="3" fillId="0" borderId="15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37" fontId="3" fillId="0" borderId="19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37" fontId="3" fillId="0" borderId="17" xfId="0" applyNumberFormat="1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37" fontId="0" fillId="0" borderId="19" xfId="0" applyNumberFormat="1" applyFont="1" applyBorder="1" applyAlignment="1">
      <alignment/>
    </xf>
    <xf numFmtId="37" fontId="25" fillId="0" borderId="19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26" fillId="0" borderId="10" xfId="0" applyNumberFormat="1" applyFont="1" applyBorder="1" applyAlignment="1">
      <alignment wrapText="1"/>
    </xf>
    <xf numFmtId="0" fontId="0" fillId="0" borderId="39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26" fillId="0" borderId="17" xfId="0" applyNumberFormat="1" applyFont="1" applyBorder="1" applyAlignment="1">
      <alignment wrapText="1"/>
    </xf>
    <xf numFmtId="0" fontId="1" fillId="0" borderId="4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37" fontId="0" fillId="0" borderId="16" xfId="0" applyNumberFormat="1" applyFont="1" applyBorder="1" applyAlignment="1">
      <alignment/>
    </xf>
    <xf numFmtId="0" fontId="0" fillId="0" borderId="31" xfId="0" applyFont="1" applyBorder="1" applyAlignment="1">
      <alignment wrapText="1"/>
    </xf>
    <xf numFmtId="0" fontId="0" fillId="0" borderId="12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37" fontId="1" fillId="0" borderId="16" xfId="0" applyNumberFormat="1" applyFont="1" applyBorder="1" applyAlignment="1">
      <alignment/>
    </xf>
    <xf numFmtId="0" fontId="0" fillId="0" borderId="42" xfId="0" applyFont="1" applyBorder="1" applyAlignment="1">
      <alignment wrapText="1"/>
    </xf>
    <xf numFmtId="0" fontId="0" fillId="0" borderId="38" xfId="0" applyFont="1" applyBorder="1" applyAlignment="1">
      <alignment wrapText="1"/>
    </xf>
    <xf numFmtId="37" fontId="3" fillId="0" borderId="1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43" xfId="0" applyNumberFormat="1" applyFont="1" applyBorder="1" applyAlignment="1">
      <alignment/>
    </xf>
    <xf numFmtId="0" fontId="1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2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4" xfId="0" applyFont="1" applyBorder="1" applyAlignment="1">
      <alignment/>
    </xf>
    <xf numFmtId="37" fontId="1" fillId="0" borderId="4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37" fontId="1" fillId="0" borderId="36" xfId="0" applyNumberFormat="1" applyFont="1" applyBorder="1" applyAlignment="1">
      <alignment/>
    </xf>
    <xf numFmtId="37" fontId="3" fillId="0" borderId="42" xfId="0" applyNumberFormat="1" applyFont="1" applyBorder="1" applyAlignment="1">
      <alignment/>
    </xf>
    <xf numFmtId="0" fontId="3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37" fontId="1" fillId="0" borderId="26" xfId="0" applyNumberFormat="1" applyFont="1" applyBorder="1" applyAlignment="1">
      <alignment/>
    </xf>
    <xf numFmtId="0" fontId="2" fillId="0" borderId="26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view="pageBreakPreview" zoomScale="80" zoomScaleSheetLayoutView="80" zoomScalePageLayoutView="0" workbookViewId="0" topLeftCell="A1">
      <selection activeCell="E13" sqref="E13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87" t="s">
        <v>9</v>
      </c>
      <c r="B1" s="187"/>
      <c r="C1" s="187"/>
      <c r="D1" s="187"/>
      <c r="E1" s="28"/>
      <c r="F1" s="34"/>
      <c r="G1" s="50"/>
    </row>
    <row r="2" spans="6:7" ht="15.75">
      <c r="F2" s="186"/>
      <c r="G2" s="186"/>
    </row>
    <row r="3" spans="1:7" ht="24" customHeight="1">
      <c r="A3" s="188" t="s">
        <v>43</v>
      </c>
      <c r="B3" s="189"/>
      <c r="C3" s="189"/>
      <c r="D3" s="189"/>
      <c r="E3" s="189"/>
      <c r="F3" s="189"/>
      <c r="G3" s="190"/>
    </row>
    <row r="4" spans="1:7" ht="15" customHeight="1">
      <c r="A4" s="191" t="s">
        <v>0</v>
      </c>
      <c r="B4" s="191" t="s">
        <v>1</v>
      </c>
      <c r="C4" s="191" t="s">
        <v>2</v>
      </c>
      <c r="D4" s="193" t="s">
        <v>3</v>
      </c>
      <c r="E4" s="29" t="s">
        <v>14</v>
      </c>
      <c r="F4" s="195" t="s">
        <v>52</v>
      </c>
      <c r="G4" s="191" t="s">
        <v>4</v>
      </c>
    </row>
    <row r="5" spans="1:7" ht="17.25" customHeight="1">
      <c r="A5" s="192"/>
      <c r="B5" s="192"/>
      <c r="C5" s="192"/>
      <c r="D5" s="194"/>
      <c r="E5" s="30" t="s">
        <v>13</v>
      </c>
      <c r="F5" s="196"/>
      <c r="G5" s="192"/>
    </row>
    <row r="6" spans="1:7" ht="15" customHeight="1">
      <c r="A6" s="40"/>
      <c r="B6" s="40"/>
      <c r="C6" s="40"/>
      <c r="D6" s="41"/>
      <c r="E6" s="42"/>
      <c r="F6" s="41"/>
      <c r="G6" s="40"/>
    </row>
    <row r="7" spans="1:7" ht="30" customHeight="1">
      <c r="A7" s="8" t="s">
        <v>5</v>
      </c>
      <c r="B7" s="17">
        <v>600</v>
      </c>
      <c r="C7" s="17">
        <v>60016</v>
      </c>
      <c r="D7" s="1" t="s">
        <v>23</v>
      </c>
      <c r="E7" s="58">
        <v>1411000</v>
      </c>
      <c r="F7" s="58">
        <v>360000</v>
      </c>
      <c r="G7" s="4"/>
    </row>
    <row r="8" spans="1:7" ht="29.25" customHeight="1">
      <c r="A8" s="8" t="s">
        <v>6</v>
      </c>
      <c r="B8" s="17">
        <v>600</v>
      </c>
      <c r="C8" s="17">
        <v>60016</v>
      </c>
      <c r="D8" s="1" t="s">
        <v>45</v>
      </c>
      <c r="E8" s="58">
        <v>1125000</v>
      </c>
      <c r="F8" s="58">
        <v>174000</v>
      </c>
      <c r="G8" s="4"/>
    </row>
    <row r="9" spans="1:7" ht="69.75" customHeight="1">
      <c r="A9" s="8" t="s">
        <v>7</v>
      </c>
      <c r="B9" s="17">
        <v>600</v>
      </c>
      <c r="C9" s="17">
        <v>60016</v>
      </c>
      <c r="D9" s="1" t="s">
        <v>22</v>
      </c>
      <c r="E9" s="58">
        <f>6700000-250000</f>
        <v>6450000</v>
      </c>
      <c r="F9" s="58">
        <f>1029000-250000</f>
        <v>779000</v>
      </c>
      <c r="G9" s="4"/>
    </row>
    <row r="10" spans="1:7" ht="30" customHeight="1">
      <c r="A10" s="8" t="s">
        <v>8</v>
      </c>
      <c r="B10" s="18">
        <v>600</v>
      </c>
      <c r="C10" s="18">
        <v>60016</v>
      </c>
      <c r="D10" s="6" t="s">
        <v>24</v>
      </c>
      <c r="E10" s="58">
        <v>5351000</v>
      </c>
      <c r="F10" s="58">
        <v>200000</v>
      </c>
      <c r="G10" s="7"/>
    </row>
    <row r="11" spans="1:7" ht="44.25" customHeight="1">
      <c r="A11" s="8" t="s">
        <v>25</v>
      </c>
      <c r="B11" s="18">
        <v>600</v>
      </c>
      <c r="C11" s="18">
        <v>60016</v>
      </c>
      <c r="D11" s="6" t="s">
        <v>66</v>
      </c>
      <c r="E11" s="59">
        <f>1131000-390000</f>
        <v>741000</v>
      </c>
      <c r="F11" s="58">
        <f>600000-390000</f>
        <v>210000</v>
      </c>
      <c r="G11" s="7"/>
    </row>
    <row r="12" spans="1:7" ht="34.5" customHeight="1">
      <c r="A12" s="8" t="s">
        <v>63</v>
      </c>
      <c r="B12" s="18">
        <v>600</v>
      </c>
      <c r="C12" s="18">
        <v>60016</v>
      </c>
      <c r="D12" s="6" t="s">
        <v>67</v>
      </c>
      <c r="E12" s="59">
        <f>1700000-400000-411091</f>
        <v>888909</v>
      </c>
      <c r="F12" s="58">
        <f>850000+850000-400000-411091</f>
        <v>888909</v>
      </c>
      <c r="G12" s="7"/>
    </row>
    <row r="13" spans="1:7" ht="44.25" customHeight="1">
      <c r="A13" s="8" t="s">
        <v>62</v>
      </c>
      <c r="B13" s="18">
        <v>600</v>
      </c>
      <c r="C13" s="18">
        <v>60016</v>
      </c>
      <c r="D13" s="6" t="s">
        <v>27</v>
      </c>
      <c r="E13" s="59">
        <v>1669000</v>
      </c>
      <c r="F13" s="58">
        <v>531000</v>
      </c>
      <c r="G13" s="7"/>
    </row>
    <row r="14" spans="1:7" ht="31.5" customHeight="1">
      <c r="A14" s="8" t="s">
        <v>61</v>
      </c>
      <c r="B14" s="18">
        <v>600</v>
      </c>
      <c r="C14" s="18">
        <v>60016</v>
      </c>
      <c r="D14" s="6" t="s">
        <v>55</v>
      </c>
      <c r="E14" s="59">
        <f>490000-25753</f>
        <v>464247</v>
      </c>
      <c r="F14" s="58">
        <f>150000+200000-25753</f>
        <v>324247</v>
      </c>
      <c r="G14" s="7"/>
    </row>
    <row r="15" spans="1:7" ht="23.25" customHeight="1">
      <c r="A15" s="8" t="s">
        <v>60</v>
      </c>
      <c r="B15" s="18">
        <v>600</v>
      </c>
      <c r="C15" s="18">
        <v>60016</v>
      </c>
      <c r="D15" s="6" t="s">
        <v>28</v>
      </c>
      <c r="E15" s="58">
        <v>523000</v>
      </c>
      <c r="F15" s="58">
        <f>100000+250000</f>
        <v>350000</v>
      </c>
      <c r="G15" s="7"/>
    </row>
    <row r="16" spans="1:7" ht="30" customHeight="1">
      <c r="A16" s="8" t="s">
        <v>64</v>
      </c>
      <c r="B16" s="18">
        <v>600</v>
      </c>
      <c r="C16" s="18">
        <v>60016</v>
      </c>
      <c r="D16" s="2" t="s">
        <v>56</v>
      </c>
      <c r="E16" s="58">
        <v>1850000</v>
      </c>
      <c r="F16" s="58">
        <v>450000</v>
      </c>
      <c r="G16" s="7"/>
    </row>
    <row r="17" spans="1:7" ht="30.75" customHeight="1">
      <c r="A17" s="8" t="s">
        <v>65</v>
      </c>
      <c r="B17" s="18">
        <v>600</v>
      </c>
      <c r="C17" s="18">
        <v>60016</v>
      </c>
      <c r="D17" s="6" t="s">
        <v>81</v>
      </c>
      <c r="E17" s="68">
        <f>100000-33510</f>
        <v>66490</v>
      </c>
      <c r="F17" s="68">
        <f>100000-33510</f>
        <v>66490</v>
      </c>
      <c r="G17" s="7"/>
    </row>
    <row r="18" spans="1:7" ht="30.75" customHeight="1" thickBot="1">
      <c r="A18" s="44" t="s">
        <v>79</v>
      </c>
      <c r="B18" s="65">
        <v>600</v>
      </c>
      <c r="C18" s="65">
        <v>60016</v>
      </c>
      <c r="D18" s="66" t="s">
        <v>80</v>
      </c>
      <c r="E18" s="69">
        <v>600000</v>
      </c>
      <c r="F18" s="70">
        <v>65000</v>
      </c>
      <c r="G18" s="67"/>
    </row>
    <row r="19" spans="1:7" ht="20.25" customHeight="1" thickBot="1">
      <c r="A19" s="11"/>
      <c r="B19" s="19">
        <v>600</v>
      </c>
      <c r="C19" s="19">
        <v>60016</v>
      </c>
      <c r="D19" s="71" t="s">
        <v>10</v>
      </c>
      <c r="E19" s="72">
        <f>SUM(E7:E18)</f>
        <v>21139646</v>
      </c>
      <c r="F19" s="72">
        <f>SUM(F7:F18)</f>
        <v>4398646</v>
      </c>
      <c r="G19" s="73"/>
    </row>
    <row r="20" spans="1:7" ht="15">
      <c r="A20" s="182"/>
      <c r="B20" s="183"/>
      <c r="C20" s="183"/>
      <c r="D20" s="184"/>
      <c r="E20" s="185"/>
      <c r="F20" s="185"/>
      <c r="G20" s="133"/>
    </row>
    <row r="21" spans="1:7" ht="20.25" customHeight="1" thickBot="1">
      <c r="A21" s="16" t="s">
        <v>5</v>
      </c>
      <c r="B21" s="25">
        <v>630</v>
      </c>
      <c r="C21" s="25">
        <v>63001</v>
      </c>
      <c r="D21" s="171" t="s">
        <v>85</v>
      </c>
      <c r="E21" s="172">
        <v>11500</v>
      </c>
      <c r="F21" s="172">
        <v>11500</v>
      </c>
      <c r="G21" s="173"/>
    </row>
    <row r="22" spans="1:7" ht="20.25" customHeight="1" thickBot="1">
      <c r="A22" s="11"/>
      <c r="B22" s="19">
        <v>630</v>
      </c>
      <c r="C22" s="19">
        <v>63001</v>
      </c>
      <c r="D22" s="71" t="s">
        <v>10</v>
      </c>
      <c r="E22" s="72">
        <f>SUM(E21)</f>
        <v>11500</v>
      </c>
      <c r="F22" s="72">
        <f>SUM(F21)</f>
        <v>11500</v>
      </c>
      <c r="G22" s="73"/>
    </row>
    <row r="23" spans="1:7" ht="17.25" customHeight="1">
      <c r="A23" s="9"/>
      <c r="B23" s="22"/>
      <c r="C23" s="22"/>
      <c r="D23" s="74"/>
      <c r="E23" s="75"/>
      <c r="F23" s="75"/>
      <c r="G23" s="157"/>
    </row>
    <row r="24" spans="1:7" ht="18.75" customHeight="1" thickBot="1">
      <c r="A24" s="10" t="s">
        <v>5</v>
      </c>
      <c r="B24" s="21">
        <v>700</v>
      </c>
      <c r="C24" s="21">
        <v>70005</v>
      </c>
      <c r="D24" s="76" t="s">
        <v>15</v>
      </c>
      <c r="E24" s="77">
        <v>104000</v>
      </c>
      <c r="F24" s="78">
        <v>24000</v>
      </c>
      <c r="G24" s="79"/>
    </row>
    <row r="25" spans="1:7" ht="20.25" customHeight="1" thickBot="1">
      <c r="A25" s="11"/>
      <c r="B25" s="19">
        <v>700</v>
      </c>
      <c r="C25" s="19">
        <v>70005</v>
      </c>
      <c r="D25" s="80" t="s">
        <v>10</v>
      </c>
      <c r="E25" s="81">
        <f>SUM(E24)</f>
        <v>104000</v>
      </c>
      <c r="F25" s="81">
        <f>SUM(F24)</f>
        <v>24000</v>
      </c>
      <c r="G25" s="82"/>
    </row>
    <row r="26" spans="1:7" s="3" customFormat="1" ht="15">
      <c r="A26" s="9"/>
      <c r="B26" s="20"/>
      <c r="C26" s="20"/>
      <c r="D26" s="83"/>
      <c r="E26" s="84"/>
      <c r="F26" s="85"/>
      <c r="G26" s="86"/>
    </row>
    <row r="27" spans="1:7" s="3" customFormat="1" ht="25.5">
      <c r="A27" s="10" t="s">
        <v>5</v>
      </c>
      <c r="B27" s="21">
        <v>700</v>
      </c>
      <c r="C27" s="21">
        <v>70095</v>
      </c>
      <c r="D27" s="87" t="s">
        <v>18</v>
      </c>
      <c r="E27" s="88">
        <v>5172500</v>
      </c>
      <c r="F27" s="88">
        <v>1809073</v>
      </c>
      <c r="G27" s="89"/>
    </row>
    <row r="28" spans="1:7" s="3" customFormat="1" ht="18" customHeight="1">
      <c r="A28" s="10" t="s">
        <v>6</v>
      </c>
      <c r="B28" s="21">
        <v>700</v>
      </c>
      <c r="C28" s="21">
        <v>70095</v>
      </c>
      <c r="D28" s="87" t="s">
        <v>44</v>
      </c>
      <c r="E28" s="88">
        <v>1381000</v>
      </c>
      <c r="F28" s="88">
        <f>150000-100000</f>
        <v>50000</v>
      </c>
      <c r="G28" s="89"/>
    </row>
    <row r="29" spans="1:7" s="3" customFormat="1" ht="19.5" customHeight="1">
      <c r="A29" s="10" t="s">
        <v>7</v>
      </c>
      <c r="B29" s="21">
        <v>700</v>
      </c>
      <c r="C29" s="21">
        <v>70095</v>
      </c>
      <c r="D29" s="87" t="s">
        <v>12</v>
      </c>
      <c r="E29" s="88">
        <v>650000</v>
      </c>
      <c r="F29" s="88">
        <v>194000</v>
      </c>
      <c r="G29" s="89"/>
    </row>
    <row r="30" spans="1:7" ht="20.25" customHeight="1">
      <c r="A30" s="10" t="s">
        <v>8</v>
      </c>
      <c r="B30" s="21">
        <v>700</v>
      </c>
      <c r="C30" s="21">
        <v>70095</v>
      </c>
      <c r="D30" s="87" t="s">
        <v>57</v>
      </c>
      <c r="E30" s="88">
        <v>350000</v>
      </c>
      <c r="F30" s="88">
        <v>350000</v>
      </c>
      <c r="G30" s="89"/>
    </row>
    <row r="31" spans="1:7" ht="34.5" thickBot="1">
      <c r="A31" s="45" t="s">
        <v>25</v>
      </c>
      <c r="B31" s="33">
        <v>700</v>
      </c>
      <c r="C31" s="33">
        <v>70095</v>
      </c>
      <c r="D31" s="90" t="s">
        <v>29</v>
      </c>
      <c r="E31" s="91">
        <v>217760</v>
      </c>
      <c r="F31" s="92">
        <v>100460</v>
      </c>
      <c r="G31" s="93" t="s">
        <v>32</v>
      </c>
    </row>
    <row r="32" spans="1:7" ht="18" customHeight="1" thickBot="1">
      <c r="A32" s="52"/>
      <c r="B32" s="53">
        <v>700</v>
      </c>
      <c r="C32" s="53">
        <v>70095</v>
      </c>
      <c r="D32" s="94" t="s">
        <v>10</v>
      </c>
      <c r="E32" s="82">
        <f>SUM(E27:E31)</f>
        <v>7771260</v>
      </c>
      <c r="F32" s="82">
        <f>SUM(F27:F31)</f>
        <v>2503533</v>
      </c>
      <c r="G32" s="95"/>
    </row>
    <row r="33" spans="1:7" ht="24" customHeight="1">
      <c r="A33" s="10">
        <v>1</v>
      </c>
      <c r="B33" s="21">
        <v>710</v>
      </c>
      <c r="C33" s="21">
        <v>71035</v>
      </c>
      <c r="D33" s="76" t="s">
        <v>46</v>
      </c>
      <c r="E33" s="79">
        <v>62400</v>
      </c>
      <c r="F33" s="78">
        <v>62400</v>
      </c>
      <c r="G33" s="96"/>
    </row>
    <row r="34" spans="1:7" ht="31.5" customHeight="1">
      <c r="A34" s="10">
        <v>2</v>
      </c>
      <c r="B34" s="21">
        <v>710</v>
      </c>
      <c r="C34" s="21">
        <v>71035</v>
      </c>
      <c r="D34" s="97" t="s">
        <v>33</v>
      </c>
      <c r="E34" s="79">
        <f>50000-47000</f>
        <v>3000</v>
      </c>
      <c r="F34" s="78">
        <f>50000-47000</f>
        <v>3000</v>
      </c>
      <c r="G34" s="79"/>
    </row>
    <row r="35" spans="1:7" ht="30.75" customHeight="1">
      <c r="A35" s="10">
        <v>3</v>
      </c>
      <c r="B35" s="21">
        <v>710</v>
      </c>
      <c r="C35" s="21">
        <v>71035</v>
      </c>
      <c r="D35" s="97" t="s">
        <v>47</v>
      </c>
      <c r="E35" s="79">
        <v>7000</v>
      </c>
      <c r="F35" s="78">
        <v>7000</v>
      </c>
      <c r="G35" s="98"/>
    </row>
    <row r="36" spans="1:7" ht="30.75" customHeight="1" thickBot="1">
      <c r="A36" s="46">
        <v>4</v>
      </c>
      <c r="B36" s="24">
        <v>710</v>
      </c>
      <c r="C36" s="24">
        <v>71035</v>
      </c>
      <c r="D36" s="99" t="s">
        <v>74</v>
      </c>
      <c r="E36" s="100">
        <v>280000</v>
      </c>
      <c r="F36" s="101">
        <v>280000</v>
      </c>
      <c r="G36" s="102"/>
    </row>
    <row r="37" spans="1:7" ht="26.25" customHeight="1" thickBot="1">
      <c r="A37" s="11"/>
      <c r="B37" s="19">
        <v>710</v>
      </c>
      <c r="C37" s="19">
        <v>71035</v>
      </c>
      <c r="D37" s="71" t="s">
        <v>10</v>
      </c>
      <c r="E37" s="81">
        <f>SUM(E33:E36)</f>
        <v>352400</v>
      </c>
      <c r="F37" s="81">
        <f>SUM(F33:F36)</f>
        <v>352400</v>
      </c>
      <c r="G37" s="103"/>
    </row>
    <row r="38" spans="1:7" ht="26.25" customHeight="1" thickBot="1">
      <c r="A38" s="13" t="s">
        <v>5</v>
      </c>
      <c r="B38" s="25">
        <v>750</v>
      </c>
      <c r="C38" s="33">
        <v>75022</v>
      </c>
      <c r="D38" s="104" t="s">
        <v>75</v>
      </c>
      <c r="E38" s="105">
        <v>4880</v>
      </c>
      <c r="F38" s="106">
        <v>4880</v>
      </c>
      <c r="G38" s="105"/>
    </row>
    <row r="39" spans="1:7" ht="19.5" customHeight="1" thickBot="1">
      <c r="A39" s="12"/>
      <c r="B39" s="19">
        <v>750</v>
      </c>
      <c r="C39" s="54">
        <v>75022</v>
      </c>
      <c r="D39" s="107" t="s">
        <v>10</v>
      </c>
      <c r="E39" s="108">
        <f>SUM(E38)</f>
        <v>4880</v>
      </c>
      <c r="F39" s="108">
        <f>SUM(F38)</f>
        <v>4880</v>
      </c>
      <c r="G39" s="109"/>
    </row>
    <row r="40" spans="1:7" ht="28.5" customHeight="1">
      <c r="A40" s="10" t="s">
        <v>5</v>
      </c>
      <c r="B40" s="23">
        <v>750</v>
      </c>
      <c r="C40" s="21">
        <v>75023</v>
      </c>
      <c r="D40" s="76" t="s">
        <v>54</v>
      </c>
      <c r="E40" s="79">
        <v>1100000</v>
      </c>
      <c r="F40" s="78">
        <f>500000+150000+131500</f>
        <v>781500</v>
      </c>
      <c r="G40" s="79"/>
    </row>
    <row r="41" spans="1:7" ht="28.5" customHeight="1">
      <c r="A41" s="10" t="s">
        <v>6</v>
      </c>
      <c r="B41" s="21">
        <v>750</v>
      </c>
      <c r="C41" s="21">
        <v>75023</v>
      </c>
      <c r="D41" s="76" t="s">
        <v>26</v>
      </c>
      <c r="E41" s="79">
        <f>837000+20000+20000</f>
        <v>877000</v>
      </c>
      <c r="F41" s="78">
        <f>50000+20000+20000</f>
        <v>90000</v>
      </c>
      <c r="G41" s="110"/>
    </row>
    <row r="42" spans="1:7" ht="25.5" customHeight="1" thickBot="1">
      <c r="A42" s="13" t="s">
        <v>7</v>
      </c>
      <c r="B42" s="25">
        <v>750</v>
      </c>
      <c r="C42" s="33">
        <v>75023</v>
      </c>
      <c r="D42" s="104" t="s">
        <v>34</v>
      </c>
      <c r="E42" s="105">
        <f>110000-20000-20000</f>
        <v>70000</v>
      </c>
      <c r="F42" s="106">
        <f>110000-20000-20000</f>
        <v>70000</v>
      </c>
      <c r="G42" s="105"/>
    </row>
    <row r="43" spans="1:7" ht="19.5" customHeight="1" thickBot="1">
      <c r="A43" s="12"/>
      <c r="B43" s="19">
        <v>750</v>
      </c>
      <c r="C43" s="54">
        <v>75023</v>
      </c>
      <c r="D43" s="107" t="s">
        <v>10</v>
      </c>
      <c r="E43" s="108">
        <f>SUM(E40:E42)</f>
        <v>2047000</v>
      </c>
      <c r="F43" s="108">
        <f>SUM(F40:F42)</f>
        <v>941500</v>
      </c>
      <c r="G43" s="109"/>
    </row>
    <row r="44" spans="1:7" ht="21" customHeight="1" thickBot="1">
      <c r="A44" s="13" t="s">
        <v>5</v>
      </c>
      <c r="B44" s="25">
        <v>754</v>
      </c>
      <c r="C44" s="25">
        <v>75416</v>
      </c>
      <c r="D44" s="111" t="s">
        <v>58</v>
      </c>
      <c r="E44" s="112">
        <v>548000</v>
      </c>
      <c r="F44" s="113">
        <v>200000</v>
      </c>
      <c r="G44" s="114"/>
    </row>
    <row r="45" spans="1:7" ht="18" customHeight="1" thickBot="1">
      <c r="A45" s="12"/>
      <c r="B45" s="19">
        <v>754</v>
      </c>
      <c r="C45" s="19">
        <v>75416</v>
      </c>
      <c r="D45" s="80" t="s">
        <v>10</v>
      </c>
      <c r="E45" s="81">
        <f>SUM(E44:E44)</f>
        <v>548000</v>
      </c>
      <c r="F45" s="81">
        <f>SUM(F44:F44)</f>
        <v>200000</v>
      </c>
      <c r="G45" s="115"/>
    </row>
    <row r="46" spans="1:7" ht="12.75">
      <c r="A46" s="35"/>
      <c r="B46" s="32"/>
      <c r="C46" s="32"/>
      <c r="D46" s="116"/>
      <c r="E46" s="117"/>
      <c r="F46" s="118"/>
      <c r="G46" s="117"/>
    </row>
    <row r="47" spans="1:7" ht="15">
      <c r="A47" s="10" t="s">
        <v>5</v>
      </c>
      <c r="B47" s="21">
        <v>801</v>
      </c>
      <c r="C47" s="21">
        <v>80101</v>
      </c>
      <c r="D47" s="119" t="s">
        <v>35</v>
      </c>
      <c r="E47" s="110">
        <f>370000+474000-175000-28000+149000</f>
        <v>790000</v>
      </c>
      <c r="F47" s="78">
        <f>370000+474000-175000-28000+149000</f>
        <v>790000</v>
      </c>
      <c r="G47" s="120"/>
    </row>
    <row r="48" spans="1:7" ht="19.5" customHeight="1">
      <c r="A48" s="10" t="s">
        <v>6</v>
      </c>
      <c r="B48" s="21">
        <v>801</v>
      </c>
      <c r="C48" s="21">
        <v>80101</v>
      </c>
      <c r="D48" s="121" t="s">
        <v>84</v>
      </c>
      <c r="E48" s="122">
        <f>4000000+1600000</f>
        <v>5600000</v>
      </c>
      <c r="F48" s="123">
        <f>1500000-1490822</f>
        <v>9178</v>
      </c>
      <c r="G48" s="120"/>
    </row>
    <row r="49" spans="1:7" ht="18.75" customHeight="1">
      <c r="A49" s="10" t="s">
        <v>7</v>
      </c>
      <c r="B49" s="21">
        <v>801</v>
      </c>
      <c r="C49" s="21">
        <v>80101</v>
      </c>
      <c r="D49" s="124" t="s">
        <v>73</v>
      </c>
      <c r="E49" s="122">
        <f>80000+51500-41982+4515</f>
        <v>94033</v>
      </c>
      <c r="F49" s="123">
        <f>80000+51500-41982+4515</f>
        <v>94033</v>
      </c>
      <c r="G49" s="120"/>
    </row>
    <row r="50" spans="1:7" ht="20.25" customHeight="1">
      <c r="A50" s="10" t="s">
        <v>8</v>
      </c>
      <c r="B50" s="21">
        <v>801</v>
      </c>
      <c r="C50" s="21">
        <v>80101</v>
      </c>
      <c r="D50" s="125" t="s">
        <v>38</v>
      </c>
      <c r="E50" s="122">
        <f>400000-51500-70000-8915</f>
        <v>269585</v>
      </c>
      <c r="F50" s="123">
        <f>400000-51500-70000-8915</f>
        <v>269585</v>
      </c>
      <c r="G50" s="120"/>
    </row>
    <row r="51" spans="1:7" ht="21" customHeight="1">
      <c r="A51" s="10" t="s">
        <v>25</v>
      </c>
      <c r="B51" s="25">
        <v>801</v>
      </c>
      <c r="C51" s="25">
        <v>80101</v>
      </c>
      <c r="D51" s="125" t="s">
        <v>36</v>
      </c>
      <c r="E51" s="126">
        <f>200000+137000-50000-33634+1100</f>
        <v>254466</v>
      </c>
      <c r="F51" s="127">
        <f>200000+137000-50000-33634+1100</f>
        <v>254466</v>
      </c>
      <c r="G51" s="128"/>
    </row>
    <row r="52" spans="1:7" ht="19.5" customHeight="1">
      <c r="A52" s="10" t="s">
        <v>63</v>
      </c>
      <c r="B52" s="21">
        <v>801</v>
      </c>
      <c r="C52" s="21">
        <v>80101</v>
      </c>
      <c r="D52" s="129" t="s">
        <v>37</v>
      </c>
      <c r="E52" s="122">
        <f>180000+192379+34000</f>
        <v>406379</v>
      </c>
      <c r="F52" s="123">
        <f>180000+192379+34000</f>
        <v>406379</v>
      </c>
      <c r="G52" s="120"/>
    </row>
    <row r="53" spans="1:7" ht="19.5" customHeight="1">
      <c r="A53" s="10" t="s">
        <v>62</v>
      </c>
      <c r="B53" s="21">
        <v>801</v>
      </c>
      <c r="C53" s="21">
        <v>80101</v>
      </c>
      <c r="D53" s="129" t="s">
        <v>86</v>
      </c>
      <c r="E53" s="122">
        <v>3300</v>
      </c>
      <c r="F53" s="123">
        <v>3300</v>
      </c>
      <c r="G53" s="120"/>
    </row>
    <row r="54" spans="1:7" ht="19.5" customHeight="1" thickBot="1">
      <c r="A54" s="13" t="s">
        <v>61</v>
      </c>
      <c r="B54" s="25">
        <v>801</v>
      </c>
      <c r="C54" s="25">
        <v>80101</v>
      </c>
      <c r="D54" s="130" t="s">
        <v>88</v>
      </c>
      <c r="E54" s="126">
        <v>90000</v>
      </c>
      <c r="F54" s="127">
        <v>1000</v>
      </c>
      <c r="G54" s="137"/>
    </row>
    <row r="55" spans="1:7" ht="19.5" customHeight="1" thickBot="1">
      <c r="A55" s="12"/>
      <c r="B55" s="19">
        <v>801</v>
      </c>
      <c r="C55" s="19">
        <v>80101</v>
      </c>
      <c r="D55" s="80" t="s">
        <v>10</v>
      </c>
      <c r="E55" s="81">
        <f>SUM(E47:E54)</f>
        <v>7507763</v>
      </c>
      <c r="F55" s="81">
        <f>SUM(F47:F54)</f>
        <v>1827941</v>
      </c>
      <c r="G55" s="81"/>
    </row>
    <row r="56" spans="1:7" ht="22.5" customHeight="1">
      <c r="A56" s="10" t="s">
        <v>5</v>
      </c>
      <c r="B56" s="21">
        <v>801</v>
      </c>
      <c r="C56" s="21">
        <v>80104</v>
      </c>
      <c r="D56" s="97" t="s">
        <v>39</v>
      </c>
      <c r="E56" s="79">
        <v>32300</v>
      </c>
      <c r="F56" s="78">
        <v>32300</v>
      </c>
      <c r="G56" s="120"/>
    </row>
    <row r="57" spans="1:7" ht="22.5" customHeight="1">
      <c r="A57" s="10" t="s">
        <v>6</v>
      </c>
      <c r="B57" s="21">
        <v>801</v>
      </c>
      <c r="C57" s="21">
        <v>80104</v>
      </c>
      <c r="D57" s="129" t="s">
        <v>40</v>
      </c>
      <c r="E57" s="122">
        <f>100000+175000</f>
        <v>275000</v>
      </c>
      <c r="F57" s="123">
        <f>100000+175000</f>
        <v>275000</v>
      </c>
      <c r="G57" s="120"/>
    </row>
    <row r="58" spans="1:7" ht="19.5" customHeight="1">
      <c r="A58" s="10" t="s">
        <v>7</v>
      </c>
      <c r="B58" s="21">
        <v>801</v>
      </c>
      <c r="C58" s="21">
        <v>80104</v>
      </c>
      <c r="D58" s="129" t="s">
        <v>78</v>
      </c>
      <c r="E58" s="122">
        <v>7100</v>
      </c>
      <c r="F58" s="123">
        <v>7100</v>
      </c>
      <c r="G58" s="120"/>
    </row>
    <row r="59" spans="1:7" ht="21" customHeight="1">
      <c r="A59" s="10" t="s">
        <v>8</v>
      </c>
      <c r="B59" s="21">
        <v>801</v>
      </c>
      <c r="C59" s="21">
        <v>80104</v>
      </c>
      <c r="D59" s="129" t="s">
        <v>48</v>
      </c>
      <c r="E59" s="122">
        <f>180000-25000</f>
        <v>155000</v>
      </c>
      <c r="F59" s="123">
        <f>80000-25000</f>
        <v>55000</v>
      </c>
      <c r="G59" s="120"/>
    </row>
    <row r="60" spans="1:7" ht="21.75" customHeight="1">
      <c r="A60" s="10" t="s">
        <v>25</v>
      </c>
      <c r="B60" s="21">
        <v>801</v>
      </c>
      <c r="C60" s="21">
        <v>80104</v>
      </c>
      <c r="D60" s="129" t="s">
        <v>59</v>
      </c>
      <c r="E60" s="122">
        <f>45000-2520</f>
        <v>42480</v>
      </c>
      <c r="F60" s="123">
        <f>45000-2520</f>
        <v>42480</v>
      </c>
      <c r="G60" s="120"/>
    </row>
    <row r="61" spans="1:7" ht="21.75" customHeight="1">
      <c r="A61" s="10" t="s">
        <v>63</v>
      </c>
      <c r="B61" s="21">
        <v>801</v>
      </c>
      <c r="C61" s="21">
        <v>80104</v>
      </c>
      <c r="D61" s="129" t="s">
        <v>71</v>
      </c>
      <c r="E61" s="122">
        <v>100000</v>
      </c>
      <c r="F61" s="123">
        <v>100000</v>
      </c>
      <c r="G61" s="120"/>
    </row>
    <row r="62" spans="1:7" ht="21.75" customHeight="1" thickBot="1">
      <c r="A62" s="46" t="s">
        <v>62</v>
      </c>
      <c r="B62" s="25">
        <v>801</v>
      </c>
      <c r="C62" s="25">
        <v>80104</v>
      </c>
      <c r="D62" s="130" t="s">
        <v>77</v>
      </c>
      <c r="E62" s="126">
        <v>10000</v>
      </c>
      <c r="F62" s="127">
        <v>10000</v>
      </c>
      <c r="G62" s="131"/>
    </row>
    <row r="63" spans="1:7" ht="18.75" customHeight="1" thickBot="1">
      <c r="A63" s="177"/>
      <c r="B63" s="19">
        <v>801</v>
      </c>
      <c r="C63" s="19">
        <v>80104</v>
      </c>
      <c r="D63" s="80" t="s">
        <v>10</v>
      </c>
      <c r="E63" s="81">
        <f>SUM(E56:E62)</f>
        <v>621880</v>
      </c>
      <c r="F63" s="81">
        <f>SUM(F56:F62)</f>
        <v>521880</v>
      </c>
      <c r="G63" s="81"/>
    </row>
    <row r="64" spans="1:7" ht="18.75" customHeight="1">
      <c r="A64" s="178"/>
      <c r="B64" s="174"/>
      <c r="C64" s="174"/>
      <c r="D64" s="175"/>
      <c r="E64" s="176"/>
      <c r="F64" s="176"/>
      <c r="G64" s="180"/>
    </row>
    <row r="65" spans="1:7" ht="18.75" customHeight="1">
      <c r="A65" s="10" t="s">
        <v>5</v>
      </c>
      <c r="B65" s="21">
        <v>801</v>
      </c>
      <c r="C65" s="21">
        <v>80110</v>
      </c>
      <c r="D65" s="121" t="s">
        <v>89</v>
      </c>
      <c r="E65" s="122">
        <v>565000</v>
      </c>
      <c r="F65" s="123">
        <v>5000</v>
      </c>
      <c r="G65" s="120"/>
    </row>
    <row r="66" spans="1:7" ht="18.75" customHeight="1" thickBot="1">
      <c r="A66" s="13" t="s">
        <v>6</v>
      </c>
      <c r="B66" s="24">
        <v>801</v>
      </c>
      <c r="C66" s="24">
        <v>80110</v>
      </c>
      <c r="D66" s="130" t="s">
        <v>88</v>
      </c>
      <c r="E66" s="135">
        <v>90000</v>
      </c>
      <c r="F66" s="136">
        <v>1000</v>
      </c>
      <c r="G66" s="137"/>
    </row>
    <row r="67" spans="1:7" ht="18.75" customHeight="1" thickBot="1">
      <c r="A67" s="12"/>
      <c r="B67" s="19">
        <v>801</v>
      </c>
      <c r="C67" s="19">
        <v>80110</v>
      </c>
      <c r="D67" s="80" t="s">
        <v>10</v>
      </c>
      <c r="E67" s="81">
        <f>SUM(E65:E66)</f>
        <v>655000</v>
      </c>
      <c r="F67" s="81">
        <f>SUM(F65:F66)</f>
        <v>6000</v>
      </c>
      <c r="G67" s="81"/>
    </row>
    <row r="68" spans="1:7" ht="16.5" customHeight="1">
      <c r="A68" s="179"/>
      <c r="B68" s="63"/>
      <c r="C68" s="63"/>
      <c r="D68" s="132"/>
      <c r="E68" s="133"/>
      <c r="F68" s="133"/>
      <c r="G68" s="181"/>
    </row>
    <row r="69" spans="1:7" ht="30.75" customHeight="1" hidden="1">
      <c r="A69" s="10"/>
      <c r="B69" s="21"/>
      <c r="C69" s="21"/>
      <c r="D69" s="121"/>
      <c r="E69" s="122"/>
      <c r="F69" s="123"/>
      <c r="G69" s="120"/>
    </row>
    <row r="70" spans="1:7" ht="19.5" customHeight="1" thickBot="1">
      <c r="A70" s="13" t="s">
        <v>5</v>
      </c>
      <c r="B70" s="24">
        <v>801</v>
      </c>
      <c r="C70" s="24">
        <v>80195</v>
      </c>
      <c r="D70" s="134" t="s">
        <v>87</v>
      </c>
      <c r="E70" s="135">
        <v>10850</v>
      </c>
      <c r="F70" s="136">
        <f>45000-34150</f>
        <v>10850</v>
      </c>
      <c r="G70" s="137"/>
    </row>
    <row r="71" spans="1:7" ht="18" customHeight="1" thickBot="1">
      <c r="A71" s="12"/>
      <c r="B71" s="19">
        <v>801</v>
      </c>
      <c r="C71" s="19">
        <v>80195</v>
      </c>
      <c r="D71" s="80" t="s">
        <v>10</v>
      </c>
      <c r="E71" s="81">
        <f>SUM(E70)</f>
        <v>10850</v>
      </c>
      <c r="F71" s="81">
        <f>SUM(F70)</f>
        <v>10850</v>
      </c>
      <c r="G71" s="81"/>
    </row>
    <row r="72" spans="1:7" ht="12" customHeight="1">
      <c r="A72" s="55"/>
      <c r="B72" s="49"/>
      <c r="C72" s="49"/>
      <c r="D72" s="138"/>
      <c r="E72" s="139"/>
      <c r="F72" s="139"/>
      <c r="G72" s="139"/>
    </row>
    <row r="73" spans="1:7" ht="21.75" customHeight="1" thickBot="1">
      <c r="A73" s="46" t="s">
        <v>5</v>
      </c>
      <c r="B73" s="33">
        <v>852</v>
      </c>
      <c r="C73" s="33">
        <v>85219</v>
      </c>
      <c r="D73" s="140" t="s">
        <v>21</v>
      </c>
      <c r="E73" s="105">
        <v>99660</v>
      </c>
      <c r="F73" s="141">
        <v>22500</v>
      </c>
      <c r="G73" s="142"/>
    </row>
    <row r="74" spans="1:7" ht="21.75" customHeight="1" thickBot="1">
      <c r="A74" s="12"/>
      <c r="B74" s="19">
        <v>852</v>
      </c>
      <c r="C74" s="19">
        <v>85219</v>
      </c>
      <c r="D74" s="80" t="s">
        <v>10</v>
      </c>
      <c r="E74" s="81">
        <f>SUM(E73)</f>
        <v>99660</v>
      </c>
      <c r="F74" s="81">
        <f>SUM(F73)</f>
        <v>22500</v>
      </c>
      <c r="G74" s="81"/>
    </row>
    <row r="75" spans="1:7" ht="8.25" customHeight="1">
      <c r="A75" s="9"/>
      <c r="B75" s="20"/>
      <c r="C75" s="20"/>
      <c r="D75" s="83"/>
      <c r="E75" s="84"/>
      <c r="F75" s="85"/>
      <c r="G75" s="143"/>
    </row>
    <row r="76" spans="1:7" ht="18" customHeight="1">
      <c r="A76" s="31" t="s">
        <v>5</v>
      </c>
      <c r="B76" s="21">
        <v>900</v>
      </c>
      <c r="C76" s="21">
        <v>90004</v>
      </c>
      <c r="D76" s="121" t="s">
        <v>31</v>
      </c>
      <c r="E76" s="122">
        <f>3696500-66000</f>
        <v>3630500</v>
      </c>
      <c r="F76" s="123">
        <f>252500-66000</f>
        <v>186500</v>
      </c>
      <c r="G76" s="144"/>
    </row>
    <row r="77" spans="1:7" ht="18" customHeight="1">
      <c r="A77" s="31" t="s">
        <v>6</v>
      </c>
      <c r="B77" s="21">
        <v>900</v>
      </c>
      <c r="C77" s="21">
        <v>90004</v>
      </c>
      <c r="D77" s="145" t="s">
        <v>16</v>
      </c>
      <c r="E77" s="146">
        <f>2145000+71000</f>
        <v>2216000</v>
      </c>
      <c r="F77" s="147">
        <f>417000+71000</f>
        <v>488000</v>
      </c>
      <c r="G77" s="144"/>
    </row>
    <row r="78" spans="1:7" ht="44.25" customHeight="1" thickBot="1">
      <c r="A78" s="39" t="s">
        <v>7</v>
      </c>
      <c r="B78" s="24">
        <v>900</v>
      </c>
      <c r="C78" s="24">
        <v>90004</v>
      </c>
      <c r="D78" s="148" t="s">
        <v>83</v>
      </c>
      <c r="E78" s="170">
        <f>1882000+66000+300000</f>
        <v>2248000</v>
      </c>
      <c r="F78" s="149">
        <f>231000+66000</f>
        <v>297000</v>
      </c>
      <c r="G78" s="150"/>
    </row>
    <row r="79" spans="1:7" ht="18.75" customHeight="1" thickBot="1">
      <c r="A79" s="15"/>
      <c r="B79" s="19">
        <v>900</v>
      </c>
      <c r="C79" s="19">
        <v>90004</v>
      </c>
      <c r="D79" s="151" t="s">
        <v>10</v>
      </c>
      <c r="E79" s="81">
        <f>SUM(E76:E78)</f>
        <v>8094500</v>
      </c>
      <c r="F79" s="81">
        <f>SUM(F76:F78)</f>
        <v>971500</v>
      </c>
      <c r="G79" s="81"/>
    </row>
    <row r="80" spans="1:7" ht="10.5" customHeight="1">
      <c r="A80" s="16"/>
      <c r="B80" s="26"/>
      <c r="C80" s="26"/>
      <c r="D80" s="152"/>
      <c r="E80" s="96"/>
      <c r="F80" s="96"/>
      <c r="G80" s="96"/>
    </row>
    <row r="81" spans="1:7" ht="19.5" customHeight="1" thickBot="1">
      <c r="A81" s="8" t="s">
        <v>5</v>
      </c>
      <c r="B81" s="17">
        <v>900</v>
      </c>
      <c r="C81" s="17">
        <v>90015</v>
      </c>
      <c r="D81" s="76" t="s">
        <v>19</v>
      </c>
      <c r="E81" s="79">
        <f>1507000-117037</f>
        <v>1389963</v>
      </c>
      <c r="F81" s="78">
        <f>306000-6000-117037</f>
        <v>182963</v>
      </c>
      <c r="G81" s="79"/>
    </row>
    <row r="82" spans="1:7" ht="18" customHeight="1" thickBot="1">
      <c r="A82" s="15"/>
      <c r="B82" s="19">
        <v>900</v>
      </c>
      <c r="C82" s="19">
        <v>90015</v>
      </c>
      <c r="D82" s="80" t="s">
        <v>10</v>
      </c>
      <c r="E82" s="81">
        <f>SUM(E81:E81)</f>
        <v>1389963</v>
      </c>
      <c r="F82" s="81">
        <f>SUM(F81)</f>
        <v>182963</v>
      </c>
      <c r="G82" s="81"/>
    </row>
    <row r="83" spans="1:7" ht="12.75">
      <c r="A83" s="14"/>
      <c r="B83" s="32"/>
      <c r="C83" s="32"/>
      <c r="D83" s="116"/>
      <c r="E83" s="117"/>
      <c r="F83" s="117"/>
      <c r="G83" s="117"/>
    </row>
    <row r="84" spans="1:7" ht="19.5" customHeight="1">
      <c r="A84" s="8" t="s">
        <v>5</v>
      </c>
      <c r="B84" s="17">
        <v>900</v>
      </c>
      <c r="C84" s="17">
        <v>90095</v>
      </c>
      <c r="D84" s="76" t="s">
        <v>20</v>
      </c>
      <c r="E84" s="79">
        <v>5125000</v>
      </c>
      <c r="F84" s="78">
        <f>700000+428871+168000</f>
        <v>1296871</v>
      </c>
      <c r="G84" s="79"/>
    </row>
    <row r="85" spans="1:7" ht="18" customHeight="1">
      <c r="A85" s="8" t="s">
        <v>6</v>
      </c>
      <c r="B85" s="17">
        <v>900</v>
      </c>
      <c r="C85" s="17">
        <v>90095</v>
      </c>
      <c r="D85" s="97" t="s">
        <v>41</v>
      </c>
      <c r="E85" s="79">
        <v>50000</v>
      </c>
      <c r="F85" s="78">
        <v>50000</v>
      </c>
      <c r="G85" s="79"/>
    </row>
    <row r="86" spans="1:7" ht="12.75">
      <c r="A86" s="8" t="s">
        <v>7</v>
      </c>
      <c r="B86" s="26">
        <v>900</v>
      </c>
      <c r="C86" s="26">
        <v>90095</v>
      </c>
      <c r="D86" s="153" t="s">
        <v>49</v>
      </c>
      <c r="E86" s="96">
        <v>50000</v>
      </c>
      <c r="F86" s="154">
        <v>50000</v>
      </c>
      <c r="G86" s="96"/>
    </row>
    <row r="87" spans="1:7" ht="19.5" customHeight="1">
      <c r="A87" s="8" t="s">
        <v>8</v>
      </c>
      <c r="B87" s="17">
        <v>900</v>
      </c>
      <c r="C87" s="17">
        <v>90095</v>
      </c>
      <c r="D87" s="76" t="s">
        <v>76</v>
      </c>
      <c r="E87" s="79">
        <v>50000</v>
      </c>
      <c r="F87" s="78">
        <v>50000</v>
      </c>
      <c r="G87" s="79"/>
    </row>
    <row r="88" spans="1:7" ht="18.75" customHeight="1" thickBot="1">
      <c r="A88" s="44" t="s">
        <v>25</v>
      </c>
      <c r="B88" s="48">
        <v>900</v>
      </c>
      <c r="C88" s="48">
        <v>90095</v>
      </c>
      <c r="D88" s="155" t="s">
        <v>50</v>
      </c>
      <c r="E88" s="100">
        <v>50000</v>
      </c>
      <c r="F88" s="101">
        <v>50000</v>
      </c>
      <c r="G88" s="100"/>
    </row>
    <row r="89" spans="1:7" ht="18.75" customHeight="1" thickBot="1">
      <c r="A89" s="47" t="s">
        <v>63</v>
      </c>
      <c r="B89" s="48">
        <v>900</v>
      </c>
      <c r="C89" s="48">
        <v>90095</v>
      </c>
      <c r="D89" s="155" t="s">
        <v>72</v>
      </c>
      <c r="E89" s="100">
        <v>200000</v>
      </c>
      <c r="F89" s="101">
        <v>200000</v>
      </c>
      <c r="G89" s="100"/>
    </row>
    <row r="90" spans="1:7" ht="18.75" customHeight="1" thickBot="1">
      <c r="A90" s="47" t="s">
        <v>62</v>
      </c>
      <c r="B90" s="48">
        <v>900</v>
      </c>
      <c r="C90" s="48">
        <v>90095</v>
      </c>
      <c r="D90" s="155" t="s">
        <v>82</v>
      </c>
      <c r="E90" s="100">
        <v>165251</v>
      </c>
      <c r="F90" s="101">
        <v>165251</v>
      </c>
      <c r="G90" s="100"/>
    </row>
    <row r="91" spans="1:7" ht="20.25" customHeight="1" thickBot="1">
      <c r="A91" s="47"/>
      <c r="B91" s="19">
        <v>900</v>
      </c>
      <c r="C91" s="19">
        <v>90095</v>
      </c>
      <c r="D91" s="80" t="s">
        <v>10</v>
      </c>
      <c r="E91" s="81">
        <f>SUM(E84:E90)</f>
        <v>5690251</v>
      </c>
      <c r="F91" s="81">
        <f>SUM(F84:F90)</f>
        <v>1862122</v>
      </c>
      <c r="G91" s="81"/>
    </row>
    <row r="92" spans="1:7" ht="12" customHeight="1">
      <c r="A92" s="14"/>
      <c r="B92" s="57"/>
      <c r="C92" s="57"/>
      <c r="D92" s="156"/>
      <c r="E92" s="157"/>
      <c r="F92" s="157"/>
      <c r="G92" s="157"/>
    </row>
    <row r="93" spans="1:7" ht="20.25" customHeight="1">
      <c r="A93" s="8" t="s">
        <v>5</v>
      </c>
      <c r="B93" s="17">
        <v>921</v>
      </c>
      <c r="C93" s="17">
        <v>92109</v>
      </c>
      <c r="D93" s="76" t="s">
        <v>51</v>
      </c>
      <c r="E93" s="79">
        <v>516582</v>
      </c>
      <c r="F93" s="78">
        <v>100000</v>
      </c>
      <c r="G93" s="79"/>
    </row>
    <row r="94" spans="1:7" ht="28.5" customHeight="1">
      <c r="A94" s="8" t="s">
        <v>6</v>
      </c>
      <c r="B94" s="17">
        <v>921</v>
      </c>
      <c r="C94" s="17">
        <v>92109</v>
      </c>
      <c r="D94" s="97" t="s">
        <v>68</v>
      </c>
      <c r="E94" s="79">
        <v>12800000</v>
      </c>
      <c r="F94" s="78">
        <f>100000-99500</f>
        <v>500</v>
      </c>
      <c r="G94" s="79"/>
    </row>
    <row r="95" spans="1:7" ht="24" customHeight="1" thickBot="1">
      <c r="A95" s="27" t="s">
        <v>7</v>
      </c>
      <c r="B95" s="60">
        <v>921</v>
      </c>
      <c r="C95" s="60">
        <v>92109</v>
      </c>
      <c r="D95" s="99" t="s">
        <v>70</v>
      </c>
      <c r="E95" s="112">
        <v>250000</v>
      </c>
      <c r="F95" s="113">
        <v>250000</v>
      </c>
      <c r="G95" s="112"/>
    </row>
    <row r="96" spans="1:7" ht="19.5" customHeight="1" thickBot="1">
      <c r="A96" s="47"/>
      <c r="B96" s="19">
        <f>SUM(B93)</f>
        <v>921</v>
      </c>
      <c r="C96" s="19">
        <f>SUM(C93)</f>
        <v>92109</v>
      </c>
      <c r="D96" s="80" t="s">
        <v>10</v>
      </c>
      <c r="E96" s="81">
        <f>SUM(E93:E95)</f>
        <v>13566582</v>
      </c>
      <c r="F96" s="81">
        <f>SUM(F93:F95)</f>
        <v>350500</v>
      </c>
      <c r="G96" s="81"/>
    </row>
    <row r="97" spans="1:7" ht="12.75">
      <c r="A97" s="14"/>
      <c r="B97" s="32"/>
      <c r="C97" s="32"/>
      <c r="D97" s="116"/>
      <c r="E97" s="117"/>
      <c r="F97" s="117"/>
      <c r="G97" s="117"/>
    </row>
    <row r="98" spans="1:7" ht="19.5" customHeight="1">
      <c r="A98" s="16" t="s">
        <v>5</v>
      </c>
      <c r="B98" s="23">
        <v>926</v>
      </c>
      <c r="C98" s="23">
        <v>92601</v>
      </c>
      <c r="D98" s="158" t="s">
        <v>53</v>
      </c>
      <c r="E98" s="96">
        <v>850000</v>
      </c>
      <c r="F98" s="154">
        <v>300000</v>
      </c>
      <c r="G98" s="159"/>
    </row>
    <row r="99" spans="1:7" ht="26.25" customHeight="1">
      <c r="A99" s="16" t="s">
        <v>6</v>
      </c>
      <c r="B99" s="23">
        <v>926</v>
      </c>
      <c r="C99" s="23">
        <v>92601</v>
      </c>
      <c r="D99" s="160" t="s">
        <v>30</v>
      </c>
      <c r="E99" s="96">
        <v>31500000</v>
      </c>
      <c r="F99" s="154">
        <v>15900000</v>
      </c>
      <c r="G99" s="159"/>
    </row>
    <row r="100" spans="1:7" ht="32.25" customHeight="1" thickBot="1">
      <c r="A100" s="64" t="s">
        <v>7</v>
      </c>
      <c r="B100" s="25">
        <v>926</v>
      </c>
      <c r="C100" s="25">
        <v>92601</v>
      </c>
      <c r="D100" s="161" t="s">
        <v>69</v>
      </c>
      <c r="E100" s="110">
        <v>2500000</v>
      </c>
      <c r="F100" s="77">
        <v>2500000</v>
      </c>
      <c r="G100" s="162"/>
    </row>
    <row r="101" spans="1:7" ht="17.25" customHeight="1" thickBot="1">
      <c r="A101" s="61"/>
      <c r="B101" s="19">
        <v>926</v>
      </c>
      <c r="C101" s="19">
        <v>92601</v>
      </c>
      <c r="D101" s="71" t="s">
        <v>17</v>
      </c>
      <c r="E101" s="81">
        <f>SUM(E98:E100)</f>
        <v>34850000</v>
      </c>
      <c r="F101" s="81">
        <f>SUM(F98:F100)</f>
        <v>18700000</v>
      </c>
      <c r="G101" s="81"/>
    </row>
    <row r="102" spans="1:7" ht="12.75">
      <c r="A102" s="43"/>
      <c r="B102" s="22"/>
      <c r="C102" s="22"/>
      <c r="D102" s="74"/>
      <c r="E102" s="114"/>
      <c r="F102" s="114"/>
      <c r="G102" s="114"/>
    </row>
    <row r="103" spans="1:7" ht="24" customHeight="1" thickBot="1">
      <c r="A103" s="44" t="s">
        <v>5</v>
      </c>
      <c r="B103" s="21">
        <v>926</v>
      </c>
      <c r="C103" s="21">
        <v>92695</v>
      </c>
      <c r="D103" s="158" t="s">
        <v>42</v>
      </c>
      <c r="E103" s="79">
        <f>70000-30000</f>
        <v>40000</v>
      </c>
      <c r="F103" s="78">
        <f>70000-30000</f>
        <v>40000</v>
      </c>
      <c r="G103" s="163"/>
    </row>
    <row r="104" spans="1:7" ht="20.25" customHeight="1" thickBot="1">
      <c r="A104" s="47"/>
      <c r="B104" s="19">
        <v>926</v>
      </c>
      <c r="C104" s="19">
        <v>92695</v>
      </c>
      <c r="D104" s="71" t="s">
        <v>17</v>
      </c>
      <c r="E104" s="81">
        <f>SUM(E103)</f>
        <v>40000</v>
      </c>
      <c r="F104" s="81">
        <f>SUM(F103)</f>
        <v>40000</v>
      </c>
      <c r="G104" s="81"/>
    </row>
    <row r="105" spans="1:7" ht="13.5" thickBot="1">
      <c r="A105" s="62"/>
      <c r="B105" s="56"/>
      <c r="C105" s="56"/>
      <c r="D105" s="164"/>
      <c r="E105" s="165"/>
      <c r="F105" s="165"/>
      <c r="G105" s="166"/>
    </row>
    <row r="106" spans="1:7" ht="20.25" customHeight="1" thickBot="1" thickTop="1">
      <c r="A106" s="5" t="s">
        <v>11</v>
      </c>
      <c r="B106" s="51"/>
      <c r="C106" s="51"/>
      <c r="D106" s="167"/>
      <c r="E106" s="168">
        <f>SUM(E19,E22,E25,E32,E37,E39,E43,E45,E55,E63,E67,E71,E74,E79,E82,E91,E96,E101,E104)</f>
        <v>104505135</v>
      </c>
      <c r="F106" s="168">
        <f>SUM(F19,F22,F25,F32,F37,F39,F43,F45,F55,F63,F67,F71,F74,F79,F82,F91,F96,F101,F104)</f>
        <v>32932715</v>
      </c>
      <c r="G106" s="169"/>
    </row>
    <row r="107" spans="1:7" ht="19.5" customHeight="1" thickTop="1">
      <c r="A107" s="3"/>
      <c r="B107" s="3"/>
      <c r="C107" s="3"/>
      <c r="D107" s="3"/>
      <c r="E107" s="37"/>
      <c r="F107" s="36"/>
      <c r="G107" s="3"/>
    </row>
    <row r="108" spans="1:7" ht="13.5" customHeight="1">
      <c r="A108" s="3"/>
      <c r="B108" s="3"/>
      <c r="C108" s="3"/>
      <c r="D108" s="3"/>
      <c r="E108" s="3"/>
      <c r="F108" s="36"/>
      <c r="G108" s="3"/>
    </row>
    <row r="109" spans="1:7" ht="24" customHeight="1">
      <c r="A109" s="3"/>
      <c r="B109" s="3"/>
      <c r="C109" s="3"/>
      <c r="D109" s="3"/>
      <c r="E109" s="3"/>
      <c r="F109" s="36"/>
      <c r="G109" s="3"/>
    </row>
    <row r="110" spans="1:7" ht="12.75">
      <c r="A110" s="3"/>
      <c r="B110" s="3"/>
      <c r="C110" s="3"/>
      <c r="D110" s="3"/>
      <c r="E110" s="3"/>
      <c r="F110" s="37"/>
      <c r="G110" s="3"/>
    </row>
    <row r="111" spans="1:7" ht="12.75">
      <c r="A111" s="3"/>
      <c r="B111" s="3"/>
      <c r="C111" s="3"/>
      <c r="D111" s="3"/>
      <c r="E111" s="3"/>
      <c r="F111" s="37"/>
      <c r="G111" s="3"/>
    </row>
    <row r="112" spans="1:7" ht="12.75">
      <c r="A112" s="3"/>
      <c r="B112" s="3"/>
      <c r="C112" s="3"/>
      <c r="D112" s="3"/>
      <c r="E112" s="3"/>
      <c r="F112" s="37"/>
      <c r="G112" s="3"/>
    </row>
    <row r="113" ht="12.75">
      <c r="F113" s="38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8" r:id="rId1"/>
  <headerFooter alignWithMargins="0">
    <oddHeader xml:space="preserve">&amp;R&amp;"Arial,Pogrubiony"Zał. nr 1 do Uchwały Nr  LI/538/09
Rady Miejskiej Brzegu
z dnia 27 listopada 2009 r. </oddHeader>
  </headerFooter>
  <rowBreaks count="3" manualBreakCount="3">
    <brk id="19" max="255" man="1"/>
    <brk id="55" max="6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2009-11-30T09:07:32Z</cp:lastPrinted>
  <dcterms:created xsi:type="dcterms:W3CDTF">2005-04-14T11:36:10Z</dcterms:created>
  <dcterms:modified xsi:type="dcterms:W3CDTF">2009-11-30T09:07:34Z</dcterms:modified>
  <cp:category/>
  <cp:version/>
  <cp:contentType/>
  <cp:contentStatus/>
</cp:coreProperties>
</file>