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'Arkusz1'!$A$1:$L$215</definedName>
  </definedNames>
  <calcPr fullCalcOnLoad="1"/>
</workbook>
</file>

<file path=xl/sharedStrings.xml><?xml version="1.0" encoding="utf-8"?>
<sst xmlns="http://schemas.openxmlformats.org/spreadsheetml/2006/main" count="309" uniqueCount="176">
  <si>
    <t>Źródło dochodu</t>
  </si>
  <si>
    <t>Dział 700</t>
  </si>
  <si>
    <t>Dział 750</t>
  </si>
  <si>
    <t>Administracja publiczna</t>
  </si>
  <si>
    <t>Dział 751</t>
  </si>
  <si>
    <t>Dział 754</t>
  </si>
  <si>
    <t>Dział 756</t>
  </si>
  <si>
    <t>Podatek doch.od osób fizycznych</t>
  </si>
  <si>
    <t>Podatek doch.od osób prawnych</t>
  </si>
  <si>
    <t>Podatek od nieruchomości</t>
  </si>
  <si>
    <t>Podatek rolny</t>
  </si>
  <si>
    <t>Podatek od spadków i darowizn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</si>
  <si>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</si>
  <si>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</si>
  <si>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</si>
  <si>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Wpływy z opłaty targowej</t>
  </si>
  <si>
    <t>Odsetki od nieterminowych wpłat z tyt. podatków i opłat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</si>
  <si>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</si>
  <si>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</si>
  <si>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</si>
  <si>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</si>
  <si>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</si>
  <si>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</si>
  <si>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</si>
  <si>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</si>
  <si>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</si>
  <si>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Bezpieczeństwo publiczne i ochrona przeciwpożarowa</t>
  </si>
  <si>
    <t xml:space="preserve"> </t>
  </si>
  <si>
    <t>Urzędy naczelnych organów władzy państwowej , kontroli i ochrony prawa oraz sądownictwa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</si>
  <si>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</si>
  <si>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</si>
  <si>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</si>
  <si>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</si>
  <si>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</si>
  <si>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</si>
  <si>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Dział 600</t>
  </si>
  <si>
    <t>Transport i łączność</t>
  </si>
  <si>
    <t>Wpływy z innych lokalnych opłat pobieranych przez jst na podstawie odrębnych ustaw</t>
  </si>
  <si>
    <t>Zał. Nr 1</t>
  </si>
  <si>
    <t xml:space="preserve">Wpływy z usług 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</si>
  <si>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</si>
  <si>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</si>
  <si>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</si>
  <si>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</si>
  <si>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</si>
  <si>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</si>
  <si>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</si>
  <si>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</si>
  <si>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</si>
  <si>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</si>
  <si>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</si>
  <si>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</si>
  <si>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</si>
  <si>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</si>
  <si>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</si>
  <si>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</si>
  <si>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</si>
  <si>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</si>
  <si>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0410</t>
  </si>
  <si>
    <t>0430</t>
  </si>
  <si>
    <t>0490</t>
  </si>
  <si>
    <t>0500</t>
  </si>
  <si>
    <t>0910</t>
  </si>
  <si>
    <t>2920</t>
  </si>
  <si>
    <t>2030</t>
  </si>
  <si>
    <t>2310</t>
  </si>
  <si>
    <t>0480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</si>
  <si>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</si>
  <si>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</si>
  <si>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</si>
  <si>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0130</t>
  </si>
  <si>
    <t>Wpływy z opłaty restrukturyzacyjnej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</si>
  <si>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</si>
  <si>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</si>
  <si>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</si>
  <si>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</si>
  <si>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</si>
  <si>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</si>
  <si>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</si>
  <si>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</si>
  <si>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 xml:space="preserve">Wpływy z tytułu przekształcenia prawa użytkowania wieczystego przysł.osobom fizycznym w prawo własności </t>
  </si>
  <si>
    <t>Dział 853</t>
  </si>
  <si>
    <t>2440</t>
  </si>
  <si>
    <t>6310</t>
  </si>
  <si>
    <t>Dotacje celowe otrzymane z budżetu państwa na inwestycje i zakupy inwestycyjne z zakresu administracji rządowej oraz innych zadań zleconych gminom ustawami</t>
  </si>
  <si>
    <t>w tym: część oświatowa</t>
  </si>
  <si>
    <t xml:space="preserve">            część rekompensująca</t>
  </si>
  <si>
    <t>Wpływy z usług</t>
  </si>
  <si>
    <t>Dochody z najmu i dzierżawy składników majątkowych Skarbu Państwa, jst lub innych jednostek zaliczanych do sektora finansów publicznych oraz innych umów o podobnym charakterze</t>
  </si>
  <si>
    <t>Plan</t>
  </si>
  <si>
    <t xml:space="preserve">Dochody z najmu i dzierżawy składników majątkowych Skarbu Państwa, jst lub innych jednostek zaliczanych do sektora fin. publ. oraz innych umów o podobnym charakterze </t>
  </si>
  <si>
    <t>Dotacje celowe otrzymane z budżetu państwa na realizację inwestycji i zakupów inwestycyjnych</t>
  </si>
  <si>
    <t>2390</t>
  </si>
  <si>
    <t>Wpływy do budżetu ze środków specjalnych</t>
  </si>
  <si>
    <t>Wpływy z różnych opłat (sprzedaż drewna)</t>
  </si>
  <si>
    <t>Dotacje otrzymane z funduszy celowych na realizację zadań bieżących jednostek sektora finansów publicznych</t>
  </si>
  <si>
    <t>Dział</t>
  </si>
  <si>
    <t>paragraf</t>
  </si>
  <si>
    <t>01.01.2006 r.</t>
  </si>
  <si>
    <t>Wykonanie</t>
  </si>
  <si>
    <t>Wyk.</t>
  </si>
  <si>
    <t>%</t>
  </si>
  <si>
    <t>Dział 926</t>
  </si>
  <si>
    <t>Kultura fizyczna i sport</t>
  </si>
  <si>
    <t>Dochody od osób prawnych,od osób fiz.i od innych jednostek nieposiadających osobowości prawnej oraz wydatki związane z ich poborem</t>
  </si>
  <si>
    <t>Przewid.         wykonanie</t>
  </si>
  <si>
    <t>30.09.2007 r.</t>
  </si>
  <si>
    <t>31.12.2007 r.</t>
  </si>
  <si>
    <t>Podatek od działalności gospodarczej osób fizycznych, opłacany w formie karty podatkowej</t>
  </si>
  <si>
    <t>6290</t>
  </si>
  <si>
    <t>Pozostałe zadania w zakresie polityki społecznej</t>
  </si>
  <si>
    <t>dochody bieżące</t>
  </si>
  <si>
    <t>dochody majątkowe</t>
  </si>
  <si>
    <t>8120</t>
  </si>
  <si>
    <t>Dochody budżetowe na 2009 rok</t>
  </si>
  <si>
    <t>2008</t>
  </si>
  <si>
    <t>Dotacje rozwojowe oraz środki na finansowanie Wspólnej Polityki Rolnej</t>
  </si>
  <si>
    <t>w tym : kwota podstawowa</t>
  </si>
  <si>
    <t xml:space="preserve">            część wyrównawcza</t>
  </si>
  <si>
    <t xml:space="preserve">            część równoważąca</t>
  </si>
  <si>
    <t>Dział 752</t>
  </si>
  <si>
    <t>Obrona narodowa</t>
  </si>
  <si>
    <t>Wpłaty z tytułu odpłatnego nabycia prawa własności oraz prawa użytkowania wieczystego nieruchomości</t>
  </si>
  <si>
    <t>2009</t>
  </si>
  <si>
    <t>w zł</t>
  </si>
  <si>
    <t>01.01.2009 r.</t>
  </si>
  <si>
    <t>Dział 010</t>
  </si>
  <si>
    <t>Rolnictwo i łowiectwo</t>
  </si>
  <si>
    <t>2680</t>
  </si>
  <si>
    <t>Dział 854</t>
  </si>
  <si>
    <t>Edukacyjna opieka wychowawcza</t>
  </si>
  <si>
    <t>Dotacje celowe otrzymane z budżetu państwa na realizację inwestycji i zakupów inwestycyjnych gmin (związków gmin)</t>
  </si>
  <si>
    <t>Gospodarka mieszkaniowa</t>
  </si>
  <si>
    <t>Dotacje celowe otrzymane z budżetu państwa na realizację zadań bieżących z zakresu administracji rządowej oraz innych zadań zleconych gminie ustawami</t>
  </si>
  <si>
    <t>Dotacje celowe otrzymane z   budżetu państwa na realizację zadań bieżących z zakresu administracji rządowej oraz innych zadań zleconych gminie ustawami</t>
  </si>
  <si>
    <t>Wpływy z opłat za zarząd, użytkowanie i użytkowanie wieczyste nieruchomości</t>
  </si>
  <si>
    <t>Wpływy z różnych dochodów</t>
  </si>
  <si>
    <t>0580</t>
  </si>
  <si>
    <t>Grzywny i inne kary pieniężne od osób prawnych i innych jednostek organizacyjnych</t>
  </si>
  <si>
    <t>Wpływy  z różnych opłat</t>
  </si>
  <si>
    <t>2980</t>
  </si>
  <si>
    <t>Wpływy do wyjaśnienia</t>
  </si>
  <si>
    <t>2370</t>
  </si>
  <si>
    <t>2910</t>
  </si>
  <si>
    <t>Odsetki od pożyczek udzielonych przez jednostkę samorządu terytorialnego</t>
  </si>
  <si>
    <t>Środki na dofinansowanie własnych inwestycji gmin (związków gmin), powiatów (związków powiatów), samorządów województw, pozyskane z innych źródeł</t>
  </si>
  <si>
    <t>Rekompensaty utraconych dochodów w podatkach i opłatach lokalnych</t>
  </si>
  <si>
    <t>Wpływy ze zwrotów dotacji wykorzystanych niezgodnie z przeznaczeniem lub pobranych w nadmiernej wysokości</t>
  </si>
  <si>
    <t>Grzywny, mandaty i inne kary pieniężne od osób fizycznych</t>
  </si>
  <si>
    <t>Wpływy z innych lokalnych opłat pobieranych przez jst na podstawie odrębnych przepisów</t>
  </si>
  <si>
    <t>Wpływy do budżetu nadwyżki środków obrotowych zakładu budżetowego</t>
  </si>
  <si>
    <t>Wpływy z opłat za wydawanie zezwoleń na sprzedaż alkoholu</t>
  </si>
  <si>
    <t xml:space="preserve">Dotacje celowe otrzymane z budżetu państwa na realizację własnych zadań bieżących gmin </t>
  </si>
  <si>
    <r>
      <t xml:space="preserve">dochody bieżące </t>
    </r>
    <r>
      <rPr>
        <sz val="14"/>
        <rFont val="Arial CE"/>
        <family val="2"/>
      </rPr>
      <t xml:space="preserve">                                                                               w tym:</t>
    </r>
  </si>
  <si>
    <r>
      <t xml:space="preserve">dochody majątkowe </t>
    </r>
    <r>
      <rPr>
        <sz val="14"/>
        <rFont val="Arial CE"/>
        <family val="2"/>
      </rPr>
      <t xml:space="preserve">                                                                               w tym:</t>
    </r>
  </si>
  <si>
    <r>
      <t xml:space="preserve">dochody  bieżące </t>
    </r>
    <r>
      <rPr>
        <sz val="14"/>
        <rFont val="Arial CE"/>
        <family val="2"/>
      </rPr>
      <t xml:space="preserve">                                                                               w tym:</t>
    </r>
  </si>
  <si>
    <r>
      <t xml:space="preserve">wydatki bieżące </t>
    </r>
    <r>
      <rPr>
        <sz val="14"/>
        <rFont val="Arial CE"/>
        <family val="2"/>
      </rPr>
      <t xml:space="preserve">                                                                               w tym:</t>
    </r>
  </si>
  <si>
    <r>
      <t xml:space="preserve">RAZEM DOCHODY , </t>
    </r>
    <r>
      <rPr>
        <sz val="14"/>
        <rFont val="Arial CE"/>
        <family val="2"/>
      </rPr>
      <t>w tym</t>
    </r>
    <r>
      <rPr>
        <b/>
        <sz val="14"/>
        <rFont val="Arial CE"/>
        <family val="2"/>
      </rPr>
      <t xml:space="preserve"> :</t>
    </r>
  </si>
  <si>
    <t>31.12.2009 r.</t>
  </si>
  <si>
    <t>Dotacje rozwojowe oraz środki na finansowanie Współnej Polityki Rolnej</t>
  </si>
  <si>
    <t>2707</t>
  </si>
  <si>
    <t>środki na dofinansowanie własnych zadań bieżących gmin (związków gmin), powiatów (związków powiatów),samorządów województw, pozyskane z innych źródeł</t>
  </si>
  <si>
    <t>0740</t>
  </si>
  <si>
    <t>Dywidendy i kwoty uzyskane ze zbycia praw majatkowych</t>
  </si>
  <si>
    <t>Dział 400</t>
  </si>
  <si>
    <t>Wytwarzanie i zaopatrywanie w energię elektryczną, gaz i wodę</t>
  </si>
  <si>
    <t>6208</t>
  </si>
  <si>
    <t>Dotacje rozwojowe</t>
  </si>
  <si>
    <t>2750</t>
  </si>
  <si>
    <t>środki na uzupełnienie dochodów gmin</t>
  </si>
  <si>
    <t>6260</t>
  </si>
  <si>
    <t>Dotacje z funduszy celowych na finansowanie lub dofinansowanie kosztów realizacji inwestycji i zakupów inwestycyjnych jednostek sektora finansów publicznych</t>
  </si>
  <si>
    <t>Dział 921</t>
  </si>
  <si>
    <t>Kultura i ochrona dziedzictwa narodowego</t>
  </si>
  <si>
    <t>6300</t>
  </si>
  <si>
    <t>Dotacja celowa na pomoc finansową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</si>
</sst>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  <numFmt numFmtId="178" formatCode="_-* #,##0.0\ _z_ł_-;\-* #,##0.0\ _z_ł_-;_-* &quot;-&quot;?\ _z_ł_-;_-@_-"/>
    <numFmt numFmtId="179" formatCode="_-* #,##0.0\ _z_ł_-;\-* #,##0.0\ _z_ł_-;_-* &quot;-&quot;\ _z_ł_-;_-@_-"/>
    <numFmt numFmtId="180" formatCode="_-* #,##0.00\ _z_ł_-;\-* #,##0.00\ _z_ł_-;_-* &quot;-&quot;\ _z_ł_-;_-@_-"/>
    <numFmt numFmtId="181" formatCode="#,##0.000\ _z_ł"/>
    <numFmt numFmtId="182" formatCode="#,##0.0000\ _z_ł"/>
    <numFmt numFmtId="183" formatCode="0.0"/>
  </numFmts>
  <fonts count="9">
    <font>
      <sz val="10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2" fillId="0" borderId="1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/>
    </xf>
    <xf numFmtId="168" fontId="4" fillId="0" borderId="8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/>
    </xf>
    <xf numFmtId="173" fontId="3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168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41" fontId="3" fillId="0" borderId="3" xfId="17" applyNumberFormat="1" applyFont="1" applyBorder="1" applyAlignment="1">
      <alignment/>
    </xf>
    <xf numFmtId="173" fontId="3" fillId="0" borderId="3" xfId="17" applyNumberFormat="1" applyFont="1" applyBorder="1" applyAlignment="1">
      <alignment/>
    </xf>
    <xf numFmtId="2" fontId="3" fillId="0" borderId="3" xfId="17" applyNumberFormat="1" applyFont="1" applyBorder="1" applyAlignment="1">
      <alignment/>
    </xf>
    <xf numFmtId="168" fontId="3" fillId="0" borderId="3" xfId="17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173" fontId="3" fillId="0" borderId="3" xfId="0" applyNumberFormat="1" applyFont="1" applyBorder="1" applyAlignment="1">
      <alignment horizontal="right"/>
    </xf>
    <xf numFmtId="173" fontId="3" fillId="0" borderId="3" xfId="17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2" fontId="3" fillId="0" borderId="3" xfId="17" applyNumberFormat="1" applyFont="1" applyBorder="1" applyAlignment="1">
      <alignment vertical="center"/>
    </xf>
    <xf numFmtId="168" fontId="3" fillId="0" borderId="3" xfId="17" applyNumberFormat="1" applyFont="1" applyBorder="1" applyAlignment="1">
      <alignment vertical="center"/>
    </xf>
    <xf numFmtId="173" fontId="3" fillId="0" borderId="3" xfId="17" applyNumberFormat="1" applyFont="1" applyBorder="1" applyAlignment="1">
      <alignment vertical="center"/>
    </xf>
    <xf numFmtId="173" fontId="3" fillId="0" borderId="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168" fontId="3" fillId="0" borderId="12" xfId="17" applyNumberFormat="1" applyFont="1" applyBorder="1" applyAlignment="1">
      <alignment/>
    </xf>
    <xf numFmtId="168" fontId="7" fillId="0" borderId="12" xfId="17" applyNumberFormat="1" applyFont="1" applyBorder="1" applyAlignment="1">
      <alignment/>
    </xf>
    <xf numFmtId="173" fontId="3" fillId="0" borderId="12" xfId="17" applyNumberFormat="1" applyFont="1" applyBorder="1" applyAlignment="1">
      <alignment/>
    </xf>
    <xf numFmtId="2" fontId="3" fillId="0" borderId="12" xfId="17" applyNumberFormat="1" applyFont="1" applyBorder="1" applyAlignment="1">
      <alignment/>
    </xf>
    <xf numFmtId="173" fontId="7" fillId="0" borderId="12" xfId="17" applyNumberFormat="1" applyFont="1" applyBorder="1" applyAlignment="1">
      <alignment/>
    </xf>
    <xf numFmtId="0" fontId="3" fillId="0" borderId="6" xfId="0" applyFont="1" applyBorder="1" applyAlignment="1">
      <alignment horizontal="left" vertical="top" wrapText="1"/>
    </xf>
    <xf numFmtId="168" fontId="3" fillId="0" borderId="6" xfId="17" applyNumberFormat="1" applyFont="1" applyBorder="1" applyAlignment="1">
      <alignment/>
    </xf>
    <xf numFmtId="173" fontId="3" fillId="0" borderId="6" xfId="17" applyNumberFormat="1" applyFont="1" applyBorder="1" applyAlignment="1">
      <alignment/>
    </xf>
    <xf numFmtId="2" fontId="3" fillId="0" borderId="6" xfId="17" applyNumberFormat="1" applyFont="1" applyBorder="1" applyAlignment="1">
      <alignment/>
    </xf>
    <xf numFmtId="168" fontId="7" fillId="0" borderId="6" xfId="17" applyNumberFormat="1" applyFont="1" applyBorder="1" applyAlignment="1">
      <alignment/>
    </xf>
    <xf numFmtId="173" fontId="7" fillId="0" borderId="6" xfId="17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68" fontId="4" fillId="0" borderId="8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168" fontId="3" fillId="0" borderId="4" xfId="17" applyNumberFormat="1" applyFont="1" applyBorder="1" applyAlignment="1">
      <alignment/>
    </xf>
    <xf numFmtId="173" fontId="3" fillId="0" borderId="4" xfId="17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8" fontId="3" fillId="0" borderId="2" xfId="0" applyNumberFormat="1" applyFont="1" applyBorder="1" applyAlignment="1">
      <alignment/>
    </xf>
    <xf numFmtId="2" fontId="4" fillId="0" borderId="4" xfId="17" applyNumberFormat="1" applyFont="1" applyBorder="1" applyAlignment="1">
      <alignment/>
    </xf>
    <xf numFmtId="0" fontId="3" fillId="0" borderId="2" xfId="0" applyFont="1" applyBorder="1" applyAlignment="1">
      <alignment vertical="top" wrapText="1"/>
    </xf>
    <xf numFmtId="168" fontId="3" fillId="0" borderId="4" xfId="17" applyNumberFormat="1" applyFont="1" applyBorder="1" applyAlignment="1">
      <alignment vertical="center"/>
    </xf>
    <xf numFmtId="173" fontId="3" fillId="0" borderId="4" xfId="17" applyNumberFormat="1" applyFont="1" applyBorder="1" applyAlignment="1">
      <alignment vertical="center"/>
    </xf>
    <xf numFmtId="2" fontId="3" fillId="0" borderId="4" xfId="17" applyNumberFormat="1" applyFont="1" applyBorder="1" applyAlignment="1">
      <alignment/>
    </xf>
    <xf numFmtId="2" fontId="3" fillId="0" borderId="4" xfId="17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68" fontId="3" fillId="0" borderId="0" xfId="17" applyNumberFormat="1" applyFont="1" applyBorder="1" applyAlignment="1">
      <alignment/>
    </xf>
    <xf numFmtId="173" fontId="3" fillId="0" borderId="0" xfId="17" applyNumberFormat="1" applyFont="1" applyBorder="1" applyAlignment="1">
      <alignment/>
    </xf>
    <xf numFmtId="2" fontId="3" fillId="0" borderId="0" xfId="17" applyNumberFormat="1" applyFont="1" applyBorder="1" applyAlignment="1">
      <alignment/>
    </xf>
    <xf numFmtId="168" fontId="7" fillId="0" borderId="0" xfId="17" applyNumberFormat="1" applyFont="1" applyBorder="1" applyAlignment="1">
      <alignment/>
    </xf>
    <xf numFmtId="173" fontId="7" fillId="0" borderId="0" xfId="17" applyNumberFormat="1" applyFont="1" applyBorder="1" applyAlignment="1">
      <alignment/>
    </xf>
    <xf numFmtId="173" fontId="7" fillId="0" borderId="0" xfId="17" applyNumberFormat="1" applyFont="1" applyBorder="1" applyAlignment="1">
      <alignment horizontal="right"/>
    </xf>
    <xf numFmtId="168" fontId="3" fillId="0" borderId="3" xfId="0" applyNumberFormat="1" applyFont="1" applyBorder="1" applyAlignment="1">
      <alignment/>
    </xf>
    <xf numFmtId="168" fontId="7" fillId="0" borderId="3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173" fontId="7" fillId="0" borderId="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168" fontId="4" fillId="0" borderId="14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73" fontId="4" fillId="0" borderId="8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168" fontId="3" fillId="0" borderId="2" xfId="17" applyNumberFormat="1" applyFont="1" applyBorder="1" applyAlignment="1">
      <alignment vertical="center"/>
    </xf>
    <xf numFmtId="173" fontId="3" fillId="0" borderId="2" xfId="17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173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73" fontId="7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173" fontId="3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 horizontal="right"/>
    </xf>
    <xf numFmtId="168" fontId="7" fillId="0" borderId="3" xfId="17" applyNumberFormat="1" applyFont="1" applyBorder="1" applyAlignment="1">
      <alignment vertical="center"/>
    </xf>
    <xf numFmtId="173" fontId="7" fillId="0" borderId="3" xfId="17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168" fontId="3" fillId="0" borderId="2" xfId="17" applyNumberFormat="1" applyFont="1" applyBorder="1" applyAlignment="1">
      <alignment/>
    </xf>
    <xf numFmtId="173" fontId="3" fillId="0" borderId="2" xfId="17" applyNumberFormat="1" applyFont="1" applyBorder="1" applyAlignment="1">
      <alignment/>
    </xf>
    <xf numFmtId="2" fontId="3" fillId="0" borderId="2" xfId="17" applyNumberFormat="1" applyFont="1" applyBorder="1" applyAlignment="1">
      <alignment/>
    </xf>
    <xf numFmtId="168" fontId="7" fillId="0" borderId="2" xfId="17" applyNumberFormat="1" applyFont="1" applyBorder="1" applyAlignment="1">
      <alignment/>
    </xf>
    <xf numFmtId="173" fontId="7" fillId="0" borderId="2" xfId="17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4" xfId="0" applyFont="1" applyBorder="1" applyAlignment="1">
      <alignment vertical="top"/>
    </xf>
    <xf numFmtId="2" fontId="3" fillId="0" borderId="2" xfId="17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68" fontId="3" fillId="0" borderId="0" xfId="17" applyNumberFormat="1" applyFont="1" applyBorder="1" applyAlignment="1">
      <alignment vertical="center"/>
    </xf>
    <xf numFmtId="173" fontId="3" fillId="0" borderId="0" xfId="17" applyNumberFormat="1" applyFont="1" applyBorder="1" applyAlignment="1">
      <alignment vertical="center"/>
    </xf>
    <xf numFmtId="2" fontId="3" fillId="0" borderId="0" xfId="17" applyNumberFormat="1" applyFont="1" applyBorder="1" applyAlignment="1">
      <alignment vertical="center"/>
    </xf>
    <xf numFmtId="168" fontId="7" fillId="0" borderId="0" xfId="17" applyNumberFormat="1" applyFont="1" applyBorder="1" applyAlignment="1">
      <alignment vertical="center"/>
    </xf>
    <xf numFmtId="173" fontId="7" fillId="0" borderId="0" xfId="17" applyNumberFormat="1" applyFont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1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168" fontId="4" fillId="0" borderId="14" xfId="0" applyNumberFormat="1" applyFont="1" applyBorder="1" applyAlignment="1">
      <alignment vertical="center"/>
    </xf>
    <xf numFmtId="173" fontId="4" fillId="0" borderId="14" xfId="0" applyNumberFormat="1" applyFont="1" applyBorder="1" applyAlignment="1">
      <alignment vertical="center"/>
    </xf>
    <xf numFmtId="2" fontId="4" fillId="0" borderId="14" xfId="17" applyNumberFormat="1" applyFont="1" applyBorder="1" applyAlignment="1">
      <alignment vertical="center"/>
    </xf>
    <xf numFmtId="2" fontId="3" fillId="0" borderId="14" xfId="17" applyNumberFormat="1" applyFont="1" applyBorder="1" applyAlignment="1">
      <alignment vertical="center"/>
    </xf>
    <xf numFmtId="173" fontId="4" fillId="0" borderId="8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168" fontId="4" fillId="0" borderId="3" xfId="0" applyNumberFormat="1" applyFont="1" applyBorder="1" applyAlignment="1">
      <alignment vertical="center"/>
    </xf>
    <xf numFmtId="173" fontId="4" fillId="0" borderId="3" xfId="0" applyNumberFormat="1" applyFont="1" applyBorder="1" applyAlignment="1">
      <alignment vertical="center"/>
    </xf>
    <xf numFmtId="2" fontId="4" fillId="0" borderId="3" xfId="17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173" fontId="3" fillId="0" borderId="15" xfId="17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2" fontId="4" fillId="0" borderId="14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41" fontId="3" fillId="0" borderId="4" xfId="17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top" wrapText="1"/>
    </xf>
    <xf numFmtId="173" fontId="7" fillId="0" borderId="15" xfId="17" applyNumberFormat="1" applyFont="1" applyBorder="1" applyAlignment="1">
      <alignment horizontal="right"/>
    </xf>
    <xf numFmtId="2" fontId="4" fillId="0" borderId="14" xfId="0" applyNumberFormat="1" applyFont="1" applyBorder="1" applyAlignment="1">
      <alignment vertical="center"/>
    </xf>
    <xf numFmtId="173" fontId="4" fillId="0" borderId="8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vertical="center"/>
    </xf>
    <xf numFmtId="173" fontId="4" fillId="0" borderId="6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73" fontId="4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3" fontId="3" fillId="0" borderId="6" xfId="0" applyNumberFormat="1" applyFont="1" applyBorder="1" applyAlignment="1">
      <alignment horizontal="right"/>
    </xf>
    <xf numFmtId="168" fontId="3" fillId="0" borderId="6" xfId="0" applyNumberFormat="1" applyFont="1" applyBorder="1" applyAlignment="1">
      <alignment/>
    </xf>
    <xf numFmtId="173" fontId="3" fillId="0" borderId="6" xfId="17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173" fontId="7" fillId="0" borderId="12" xfId="17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/>
    </xf>
    <xf numFmtId="173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0" fontId="3" fillId="0" borderId="16" xfId="0" applyFont="1" applyBorder="1" applyAlignment="1">
      <alignment/>
    </xf>
    <xf numFmtId="173" fontId="3" fillId="0" borderId="2" xfId="17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7" xfId="17" applyNumberFormat="1" applyFont="1" applyBorder="1" applyAlignment="1">
      <alignment/>
    </xf>
    <xf numFmtId="173" fontId="3" fillId="0" borderId="3" xfId="17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168" fontId="3" fillId="0" borderId="4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3" fillId="0" borderId="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68" fontId="4" fillId="0" borderId="14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49" fontId="4" fillId="0" borderId="3" xfId="0" applyNumberFormat="1" applyFont="1" applyBorder="1" applyAlignment="1">
      <alignment vertical="top" wrapText="1"/>
    </xf>
    <xf numFmtId="168" fontId="4" fillId="0" borderId="3" xfId="17" applyNumberFormat="1" applyFont="1" applyBorder="1" applyAlignment="1">
      <alignment/>
    </xf>
    <xf numFmtId="173" fontId="4" fillId="0" borderId="3" xfId="17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168" fontId="3" fillId="0" borderId="11" xfId="17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top" wrapText="1"/>
    </xf>
    <xf numFmtId="168" fontId="4" fillId="0" borderId="14" xfId="0" applyNumberFormat="1" applyFont="1" applyBorder="1" applyAlignment="1">
      <alignment shrinkToFit="1"/>
    </xf>
    <xf numFmtId="173" fontId="4" fillId="0" borderId="14" xfId="0" applyNumberFormat="1" applyFont="1" applyBorder="1" applyAlignment="1">
      <alignment shrinkToFit="1"/>
    </xf>
    <xf numFmtId="2" fontId="4" fillId="0" borderId="14" xfId="0" applyNumberFormat="1" applyFont="1" applyBorder="1" applyAlignment="1">
      <alignment shrinkToFit="1"/>
    </xf>
    <xf numFmtId="168" fontId="4" fillId="0" borderId="3" xfId="0" applyNumberFormat="1" applyFont="1" applyBorder="1" applyAlignment="1">
      <alignment shrinkToFit="1"/>
    </xf>
    <xf numFmtId="173" fontId="4" fillId="0" borderId="3" xfId="0" applyNumberFormat="1" applyFont="1" applyBorder="1" applyAlignment="1">
      <alignment shrinkToFit="1"/>
    </xf>
    <xf numFmtId="2" fontId="4" fillId="0" borderId="3" xfId="0" applyNumberFormat="1" applyFont="1" applyBorder="1" applyAlignment="1">
      <alignment shrinkToFi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72" fontId="3" fillId="0" borderId="12" xfId="17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1" fontId="4" fillId="0" borderId="14" xfId="17" applyNumberFormat="1" applyFont="1" applyBorder="1" applyAlignment="1">
      <alignment/>
    </xf>
    <xf numFmtId="180" fontId="4" fillId="0" borderId="14" xfId="17" applyNumberFormat="1" applyFont="1" applyBorder="1" applyAlignment="1">
      <alignment/>
    </xf>
    <xf numFmtId="43" fontId="4" fillId="0" borderId="14" xfId="15" applyFont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1" fontId="4" fillId="0" borderId="4" xfId="17" applyNumberFormat="1" applyFont="1" applyBorder="1" applyAlignment="1">
      <alignment/>
    </xf>
    <xf numFmtId="180" fontId="4" fillId="0" borderId="4" xfId="17" applyNumberFormat="1" applyFont="1" applyBorder="1" applyAlignment="1">
      <alignment/>
    </xf>
    <xf numFmtId="2" fontId="4" fillId="0" borderId="4" xfId="0" applyNumberFormat="1" applyFont="1" applyBorder="1" applyAlignment="1">
      <alignment shrinkToFit="1"/>
    </xf>
    <xf numFmtId="168" fontId="4" fillId="0" borderId="4" xfId="17" applyNumberFormat="1" applyFont="1" applyBorder="1" applyAlignment="1">
      <alignment/>
    </xf>
    <xf numFmtId="49" fontId="3" fillId="0" borderId="4" xfId="0" applyNumberFormat="1" applyFont="1" applyBorder="1" applyAlignment="1">
      <alignment horizontal="center" vertical="center" wrapText="1"/>
    </xf>
    <xf numFmtId="41" fontId="3" fillId="0" borderId="4" xfId="17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/>
    </xf>
    <xf numFmtId="41" fontId="3" fillId="0" borderId="0" xfId="17" applyNumberFormat="1" applyFont="1" applyBorder="1" applyAlignment="1">
      <alignment/>
    </xf>
    <xf numFmtId="173" fontId="4" fillId="0" borderId="14" xfId="0" applyNumberFormat="1" applyFont="1" applyBorder="1" applyAlignment="1">
      <alignment horizontal="right"/>
    </xf>
    <xf numFmtId="1" fontId="3" fillId="0" borderId="3" xfId="17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top" wrapText="1"/>
    </xf>
    <xf numFmtId="2" fontId="4" fillId="0" borderId="8" xfId="0" applyNumberFormat="1" applyFont="1" applyBorder="1" applyAlignment="1">
      <alignment shrinkToFit="1"/>
    </xf>
    <xf numFmtId="0" fontId="3" fillId="0" borderId="0" xfId="0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168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73" fontId="3" fillId="0" borderId="10" xfId="17" applyNumberFormat="1" applyFont="1" applyBorder="1" applyAlignment="1">
      <alignment/>
    </xf>
    <xf numFmtId="0" fontId="4" fillId="0" borderId="8" xfId="0" applyFont="1" applyBorder="1" applyAlignment="1">
      <alignment wrapText="1"/>
    </xf>
    <xf numFmtId="2" fontId="4" fillId="0" borderId="3" xfId="17" applyNumberFormat="1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168" fontId="3" fillId="0" borderId="3" xfId="0" applyNumberFormat="1" applyFont="1" applyBorder="1" applyAlignment="1">
      <alignment/>
    </xf>
    <xf numFmtId="173" fontId="3" fillId="0" borderId="6" xfId="17" applyNumberFormat="1" applyFont="1" applyBorder="1" applyAlignment="1">
      <alignment horizontal="right" vertical="center"/>
    </xf>
    <xf numFmtId="173" fontId="3" fillId="0" borderId="4" xfId="0" applyNumberFormat="1" applyFont="1" applyBorder="1" applyAlignment="1">
      <alignment vertical="center"/>
    </xf>
    <xf numFmtId="173" fontId="4" fillId="0" borderId="4" xfId="17" applyNumberFormat="1" applyFont="1" applyBorder="1" applyAlignment="1">
      <alignment/>
    </xf>
    <xf numFmtId="173" fontId="3" fillId="0" borderId="1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168" fontId="4" fillId="0" borderId="15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shrinkToFit="1"/>
    </xf>
    <xf numFmtId="168" fontId="3" fillId="0" borderId="15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10" xfId="15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168" fontId="4" fillId="0" borderId="8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right"/>
    </xf>
    <xf numFmtId="173" fontId="4" fillId="0" borderId="8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2" fontId="4" fillId="0" borderId="6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N217"/>
  <sheetViews>
    <sheetView tabSelected="1" view="pageBreakPreview" zoomScale="60" zoomScaleNormal="75" workbookViewId="0" topLeftCell="A180">
      <selection activeCell="K207" sqref="K207"/>
    </sheetView>
  </sheetViews>
  <sheetFormatPr defaultColWidth="9.00390625" defaultRowHeight="12.75"/>
  <cols>
    <col min="1" max="1" width="15.25390625" style="1" customWidth="1"/>
    <col min="2" max="2" width="76.875" style="2" customWidth="1"/>
    <col min="3" max="3" width="13.75390625" style="2" hidden="1" customWidth="1"/>
    <col min="4" max="4" width="14.625" style="2" hidden="1" customWidth="1"/>
    <col min="5" max="5" width="14.875" style="2" hidden="1" customWidth="1"/>
    <col min="6" max="6" width="9.625" style="2" hidden="1" customWidth="1"/>
    <col min="7" max="7" width="15.25390625" style="2" hidden="1" customWidth="1"/>
    <col min="8" max="8" width="9.625" style="2" hidden="1" customWidth="1"/>
    <col min="9" max="9" width="27.875" style="2" customWidth="1"/>
    <col min="10" max="10" width="25.25390625" style="2" customWidth="1"/>
    <col min="11" max="11" width="25.125" style="2" customWidth="1"/>
    <col min="12" max="12" width="14.125" style="2" bestFit="1" customWidth="1"/>
    <col min="13" max="16384" width="9.125" style="2" customWidth="1"/>
  </cols>
  <sheetData>
    <row r="2" spans="1:12" ht="18">
      <c r="A2" s="9"/>
      <c r="B2" s="10" t="s">
        <v>114</v>
      </c>
      <c r="C2" s="11"/>
      <c r="D2" s="12"/>
      <c r="E2" s="12"/>
      <c r="F2" s="11"/>
      <c r="G2" s="12"/>
      <c r="H2" s="11" t="s">
        <v>38</v>
      </c>
      <c r="I2" s="11"/>
      <c r="J2" s="12"/>
      <c r="K2" s="11" t="s">
        <v>38</v>
      </c>
      <c r="L2" s="12"/>
    </row>
    <row r="3" spans="1:12" ht="18">
      <c r="A3" s="9"/>
      <c r="B3" s="13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9"/>
      <c r="B4" s="14"/>
      <c r="C4" s="12"/>
      <c r="D4" s="12"/>
      <c r="E4" s="15"/>
      <c r="F4" s="12"/>
      <c r="G4" s="12"/>
      <c r="H4" s="12"/>
      <c r="I4" s="15"/>
      <c r="J4" s="12"/>
      <c r="K4" s="15" t="s">
        <v>124</v>
      </c>
      <c r="L4" s="12"/>
    </row>
    <row r="5" spans="1:12" ht="27.75" customHeight="1">
      <c r="A5" s="16" t="s">
        <v>96</v>
      </c>
      <c r="B5" s="17" t="s">
        <v>0</v>
      </c>
      <c r="C5" s="18" t="s">
        <v>89</v>
      </c>
      <c r="D5" s="18" t="s">
        <v>89</v>
      </c>
      <c r="E5" s="18" t="s">
        <v>99</v>
      </c>
      <c r="F5" s="18" t="s">
        <v>100</v>
      </c>
      <c r="G5" s="18" t="s">
        <v>105</v>
      </c>
      <c r="H5" s="18" t="s">
        <v>100</v>
      </c>
      <c r="I5" s="18" t="s">
        <v>89</v>
      </c>
      <c r="J5" s="18" t="s">
        <v>89</v>
      </c>
      <c r="K5" s="18" t="s">
        <v>99</v>
      </c>
      <c r="L5" s="18" t="s">
        <v>100</v>
      </c>
    </row>
    <row r="6" spans="1:12" ht="18">
      <c r="A6" s="19" t="s">
        <v>97</v>
      </c>
      <c r="B6" s="20"/>
      <c r="C6" s="21" t="s">
        <v>98</v>
      </c>
      <c r="D6" s="21" t="s">
        <v>106</v>
      </c>
      <c r="E6" s="21" t="s">
        <v>106</v>
      </c>
      <c r="F6" s="21" t="s">
        <v>101</v>
      </c>
      <c r="G6" s="21" t="s">
        <v>107</v>
      </c>
      <c r="H6" s="21" t="s">
        <v>101</v>
      </c>
      <c r="I6" s="21" t="s">
        <v>125</v>
      </c>
      <c r="J6" s="21" t="s">
        <v>158</v>
      </c>
      <c r="K6" s="21" t="s">
        <v>158</v>
      </c>
      <c r="L6" s="22" t="s">
        <v>101</v>
      </c>
    </row>
    <row r="7" spans="1:12" ht="18">
      <c r="A7" s="23">
        <v>1</v>
      </c>
      <c r="B7" s="24">
        <v>2</v>
      </c>
      <c r="C7" s="25">
        <v>3</v>
      </c>
      <c r="D7" s="25">
        <v>4</v>
      </c>
      <c r="E7" s="25">
        <v>5</v>
      </c>
      <c r="F7" s="25">
        <v>6</v>
      </c>
      <c r="G7" s="25">
        <v>4</v>
      </c>
      <c r="H7" s="25">
        <v>6</v>
      </c>
      <c r="I7" s="25">
        <v>3</v>
      </c>
      <c r="J7" s="25">
        <v>4</v>
      </c>
      <c r="K7" s="25">
        <v>5</v>
      </c>
      <c r="L7" s="25">
        <v>6</v>
      </c>
    </row>
    <row r="8" spans="1:12" ht="18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8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8.75" thickBot="1">
      <c r="A10" s="29" t="s">
        <v>126</v>
      </c>
      <c r="B10" s="30" t="s">
        <v>127</v>
      </c>
      <c r="C10" s="31">
        <f>SUM(C13:C21)</f>
        <v>730400</v>
      </c>
      <c r="D10" s="31">
        <f>SUM(D12)</f>
        <v>2621868</v>
      </c>
      <c r="E10" s="32">
        <f>SUM(E12)</f>
        <v>2304750.34</v>
      </c>
      <c r="F10" s="33">
        <f>(E10/D10)*100</f>
        <v>87.90489605121233</v>
      </c>
      <c r="G10" s="32">
        <f>SUM(G12)</f>
        <v>2632941.37</v>
      </c>
      <c r="H10" s="31">
        <f>SUM(H12)</f>
        <v>0</v>
      </c>
      <c r="I10" s="33">
        <f>(H10/G10)*100</f>
        <v>0</v>
      </c>
      <c r="J10" s="32">
        <f>SUM(J12)</f>
        <v>2958</v>
      </c>
      <c r="K10" s="32">
        <f>SUM(K12)</f>
        <v>3070.4999999999995</v>
      </c>
      <c r="L10" s="32">
        <f>(K10/J10)*100</f>
        <v>103.80324543610546</v>
      </c>
    </row>
    <row r="11" spans="1:12" ht="18">
      <c r="A11" s="34"/>
      <c r="B11" s="35"/>
      <c r="C11" s="35"/>
      <c r="D11" s="35"/>
      <c r="E11" s="36"/>
      <c r="F11" s="37"/>
      <c r="G11" s="36"/>
      <c r="H11" s="38"/>
      <c r="I11" s="37"/>
      <c r="J11" s="36"/>
      <c r="K11" s="36"/>
      <c r="L11" s="36"/>
    </row>
    <row r="12" spans="1:12" ht="36">
      <c r="A12" s="39"/>
      <c r="B12" s="39" t="s">
        <v>153</v>
      </c>
      <c r="C12" s="35"/>
      <c r="D12" s="40">
        <f>SUM(D13:D21)</f>
        <v>2621868</v>
      </c>
      <c r="E12" s="41">
        <f>SUM(E13:E21)</f>
        <v>2304750.34</v>
      </c>
      <c r="F12" s="42">
        <f aca="true" t="shared" si="0" ref="F12:F18">(E12/D12)*100</f>
        <v>87.90489605121233</v>
      </c>
      <c r="G12" s="41">
        <f>SUM(G13:G21)</f>
        <v>2632941.37</v>
      </c>
      <c r="H12" s="40">
        <f>SUM(H13)</f>
        <v>0</v>
      </c>
      <c r="I12" s="42">
        <f>(H12/G12)*100</f>
        <v>0</v>
      </c>
      <c r="J12" s="41">
        <f>SUM(J13:J13)</f>
        <v>2958</v>
      </c>
      <c r="K12" s="41">
        <f>SUM(K13:K15)</f>
        <v>3070.4999999999995</v>
      </c>
      <c r="L12" s="41">
        <f>(K12/J12)*100</f>
        <v>103.80324543610546</v>
      </c>
    </row>
    <row r="13" spans="1:12" ht="62.25" customHeight="1">
      <c r="A13" s="43" t="s">
        <v>49</v>
      </c>
      <c r="B13" s="44" t="s">
        <v>133</v>
      </c>
      <c r="C13" s="45">
        <v>600</v>
      </c>
      <c r="D13" s="45">
        <v>600</v>
      </c>
      <c r="E13" s="46">
        <v>1205</v>
      </c>
      <c r="F13" s="47">
        <f t="shared" si="0"/>
        <v>200.83333333333334</v>
      </c>
      <c r="G13" s="46">
        <v>1606.67</v>
      </c>
      <c r="H13" s="48">
        <v>0</v>
      </c>
      <c r="I13" s="47">
        <f>(H13/G13)*100</f>
        <v>0</v>
      </c>
      <c r="J13" s="46">
        <v>2958</v>
      </c>
      <c r="K13" s="282">
        <v>2957.08</v>
      </c>
      <c r="L13" s="49">
        <f>(K13/J13)*100</f>
        <v>99.96889790398919</v>
      </c>
    </row>
    <row r="14" spans="1:12" ht="62.25" customHeight="1">
      <c r="A14" s="62" t="s">
        <v>40</v>
      </c>
      <c r="B14" s="63" t="s">
        <v>90</v>
      </c>
      <c r="C14" s="48">
        <v>56700</v>
      </c>
      <c r="D14" s="48">
        <v>60000</v>
      </c>
      <c r="E14" s="46">
        <v>45248.51</v>
      </c>
      <c r="F14" s="47">
        <f t="shared" si="0"/>
        <v>75.41418333333334</v>
      </c>
      <c r="G14" s="46">
        <v>60000</v>
      </c>
      <c r="H14" s="64" t="e">
        <f>(#REF!/G14)*100</f>
        <v>#REF!</v>
      </c>
      <c r="I14" s="65"/>
      <c r="J14" s="65"/>
      <c r="K14" s="66">
        <v>55.43</v>
      </c>
      <c r="L14" s="67">
        <v>0</v>
      </c>
    </row>
    <row r="15" spans="1:12" ht="18" customHeight="1">
      <c r="A15" s="50" t="s">
        <v>41</v>
      </c>
      <c r="B15" s="51" t="s">
        <v>136</v>
      </c>
      <c r="C15" s="45">
        <v>600</v>
      </c>
      <c r="D15" s="45">
        <v>600</v>
      </c>
      <c r="E15" s="46">
        <v>1205</v>
      </c>
      <c r="F15" s="47">
        <f t="shared" si="0"/>
        <v>200.83333333333334</v>
      </c>
      <c r="G15" s="46">
        <v>1606.67</v>
      </c>
      <c r="H15" s="48">
        <v>0</v>
      </c>
      <c r="I15" s="47">
        <f>(H15/G15)*100</f>
        <v>0</v>
      </c>
      <c r="J15" s="46">
        <v>0</v>
      </c>
      <c r="K15" s="282">
        <v>57.99</v>
      </c>
      <c r="L15" s="49">
        <v>0</v>
      </c>
    </row>
    <row r="16" spans="1:12" ht="56.25" customHeight="1" thickBot="1">
      <c r="A16" s="83" t="s">
        <v>164</v>
      </c>
      <c r="B16" s="283" t="s">
        <v>165</v>
      </c>
      <c r="C16" s="85">
        <f>SUM(C18:C28)</f>
        <v>365200</v>
      </c>
      <c r="D16" s="85">
        <f>SUM(D17,D29)</f>
        <v>934156</v>
      </c>
      <c r="E16" s="56">
        <f>SUM(E17,E29)</f>
        <v>813900.29</v>
      </c>
      <c r="F16" s="33">
        <f t="shared" si="0"/>
        <v>87.12680644346341</v>
      </c>
      <c r="G16" s="56">
        <f>SUM(G17,G29)</f>
        <v>938182.6800000002</v>
      </c>
      <c r="H16" s="33" t="e">
        <f>(#REF!/G16)*100</f>
        <v>#REF!</v>
      </c>
      <c r="I16" s="85">
        <f aca="true" t="shared" si="1" ref="I16:K17">SUM(I17)</f>
        <v>0</v>
      </c>
      <c r="J16" s="85">
        <f t="shared" si="1"/>
        <v>0</v>
      </c>
      <c r="K16" s="56">
        <f t="shared" si="1"/>
        <v>37210.38</v>
      </c>
      <c r="L16" s="56">
        <v>0</v>
      </c>
    </row>
    <row r="17" spans="1:12" ht="34.5" customHeight="1">
      <c r="A17" s="39"/>
      <c r="B17" s="39" t="s">
        <v>153</v>
      </c>
      <c r="C17" s="86"/>
      <c r="D17" s="86">
        <f>SUM(D18:D28)</f>
        <v>874156</v>
      </c>
      <c r="E17" s="87">
        <f>SUM(E18:E28)</f>
        <v>768651.78</v>
      </c>
      <c r="F17" s="42">
        <f t="shared" si="0"/>
        <v>87.93073318721144</v>
      </c>
      <c r="G17" s="87">
        <f>SUM(G18:G28)</f>
        <v>878182.6800000002</v>
      </c>
      <c r="H17" s="42" t="e">
        <f>(#REF!/G17)*100</f>
        <v>#REF!</v>
      </c>
      <c r="I17" s="86">
        <f t="shared" si="1"/>
        <v>0</v>
      </c>
      <c r="J17" s="86">
        <f t="shared" si="1"/>
        <v>0</v>
      </c>
      <c r="K17" s="87">
        <f t="shared" si="1"/>
        <v>37210.38</v>
      </c>
      <c r="L17" s="87">
        <v>0</v>
      </c>
    </row>
    <row r="18" spans="1:12" ht="49.5" customHeight="1">
      <c r="A18" s="62" t="s">
        <v>162</v>
      </c>
      <c r="B18" s="92" t="s">
        <v>163</v>
      </c>
      <c r="C18" s="88">
        <v>250000</v>
      </c>
      <c r="D18" s="88">
        <v>691756</v>
      </c>
      <c r="E18" s="89">
        <v>628086.25</v>
      </c>
      <c r="F18" s="47">
        <f t="shared" si="0"/>
        <v>90.79592370720312</v>
      </c>
      <c r="G18" s="89">
        <v>691756</v>
      </c>
      <c r="H18" s="47" t="e">
        <f>(#REF!/G18)*100</f>
        <v>#REF!</v>
      </c>
      <c r="I18" s="88">
        <v>0</v>
      </c>
      <c r="J18" s="88">
        <v>0</v>
      </c>
      <c r="K18" s="89">
        <v>37210.38</v>
      </c>
      <c r="L18" s="60">
        <v>0</v>
      </c>
    </row>
    <row r="19" spans="1:12" ht="18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5"/>
      <c r="L19" s="55"/>
    </row>
    <row r="20" spans="1:12" ht="32.25" customHeight="1" thickBot="1">
      <c r="A20" s="83" t="s">
        <v>35</v>
      </c>
      <c r="B20" s="30" t="s">
        <v>36</v>
      </c>
      <c r="C20" s="31">
        <f>SUM(C23:C27)</f>
        <v>57300</v>
      </c>
      <c r="D20" s="31">
        <f>SUM(D22)</f>
        <v>60600</v>
      </c>
      <c r="E20" s="32">
        <f>SUM(E22)</f>
        <v>46453.51</v>
      </c>
      <c r="F20" s="33">
        <f>(E20/D20)*100</f>
        <v>76.65595709570957</v>
      </c>
      <c r="G20" s="32">
        <f>SUM(G22)</f>
        <v>61606.67</v>
      </c>
      <c r="H20" s="33" t="e">
        <f>(#REF!/G20)*100</f>
        <v>#REF!</v>
      </c>
      <c r="I20" s="31">
        <f>SUM(I22,I29)</f>
        <v>15500</v>
      </c>
      <c r="J20" s="31">
        <f>SUM(J22,J29)</f>
        <v>998409</v>
      </c>
      <c r="K20" s="32">
        <f>SUM(K22,K29)</f>
        <v>1630166.8199999998</v>
      </c>
      <c r="L20" s="56">
        <f>(K20/J20)*100</f>
        <v>163.2764548396499</v>
      </c>
    </row>
    <row r="21" spans="1:12" ht="12.75" customHeight="1" hidden="1">
      <c r="A21" s="34"/>
      <c r="B21" s="35"/>
      <c r="C21" s="35"/>
      <c r="D21" s="35"/>
      <c r="E21" s="36"/>
      <c r="F21" s="37"/>
      <c r="G21" s="36"/>
      <c r="H21" s="37"/>
      <c r="I21" s="38"/>
      <c r="J21" s="38"/>
      <c r="K21" s="36"/>
      <c r="L21" s="57" t="e">
        <f>(K21/J21)*100</f>
        <v>#DIV/0!</v>
      </c>
    </row>
    <row r="22" spans="1:12" ht="39" customHeight="1">
      <c r="A22" s="39"/>
      <c r="B22" s="39" t="s">
        <v>153</v>
      </c>
      <c r="C22" s="35"/>
      <c r="D22" s="40">
        <f>SUM(D23:D27)</f>
        <v>60600</v>
      </c>
      <c r="E22" s="41">
        <f>SUM(E23:E27)</f>
        <v>46453.51</v>
      </c>
      <c r="F22" s="42">
        <f aca="true" t="shared" si="2" ref="F22:F27">(E22/D22)*100</f>
        <v>76.65595709570957</v>
      </c>
      <c r="G22" s="41">
        <f>SUM(G23:G27)</f>
        <v>61606.67</v>
      </c>
      <c r="H22" s="42" t="e">
        <f>(#REF!/G22)*100</f>
        <v>#REF!</v>
      </c>
      <c r="I22" s="40">
        <f>SUM(I23:I28)</f>
        <v>15500</v>
      </c>
      <c r="J22" s="40">
        <f>SUM(J23:J28)</f>
        <v>15500</v>
      </c>
      <c r="K22" s="41">
        <f>SUM(K23:K28)</f>
        <v>55578.95</v>
      </c>
      <c r="L22" s="58">
        <f>(K22/J22)*100</f>
        <v>358.5738709677419</v>
      </c>
    </row>
    <row r="23" spans="1:12" ht="42.75" customHeight="1">
      <c r="A23" s="50" t="s">
        <v>60</v>
      </c>
      <c r="B23" s="59" t="s">
        <v>37</v>
      </c>
      <c r="C23" s="45">
        <v>600</v>
      </c>
      <c r="D23" s="45">
        <v>600</v>
      </c>
      <c r="E23" s="46">
        <v>1205</v>
      </c>
      <c r="F23" s="47">
        <f t="shared" si="2"/>
        <v>200.83333333333334</v>
      </c>
      <c r="G23" s="46">
        <v>1606.67</v>
      </c>
      <c r="H23" s="47" t="e">
        <f>(#REF!/G23)*100</f>
        <v>#REF!</v>
      </c>
      <c r="I23" s="48">
        <v>2000</v>
      </c>
      <c r="J23" s="48">
        <f>2000</f>
        <v>2000</v>
      </c>
      <c r="K23" s="46">
        <v>1170</v>
      </c>
      <c r="L23" s="60">
        <f>(K23/J23)*100</f>
        <v>58.5</v>
      </c>
    </row>
    <row r="24" spans="1:12" ht="12.75" customHeight="1" hidden="1">
      <c r="A24" s="50" t="s">
        <v>46</v>
      </c>
      <c r="B24" s="51" t="s">
        <v>19</v>
      </c>
      <c r="C24" s="45">
        <v>0</v>
      </c>
      <c r="D24" s="45"/>
      <c r="E24" s="45"/>
      <c r="F24" s="47" t="e">
        <f t="shared" si="2"/>
        <v>#DIV/0!</v>
      </c>
      <c r="G24" s="45"/>
      <c r="H24" s="47" t="e">
        <f>(#REF!/G24)*100</f>
        <v>#REF!</v>
      </c>
      <c r="I24" s="48"/>
      <c r="J24" s="48"/>
      <c r="K24" s="46"/>
      <c r="L24" s="61"/>
    </row>
    <row r="25" spans="1:12" ht="12.75" customHeight="1" hidden="1">
      <c r="A25" s="50" t="s">
        <v>92</v>
      </c>
      <c r="B25" s="51" t="s">
        <v>93</v>
      </c>
      <c r="C25" s="45">
        <v>0</v>
      </c>
      <c r="D25" s="45"/>
      <c r="E25" s="45"/>
      <c r="F25" s="47" t="e">
        <f t="shared" si="2"/>
        <v>#DIV/0!</v>
      </c>
      <c r="G25" s="45"/>
      <c r="H25" s="47" t="e">
        <f>(#REF!/G25)*100</f>
        <v>#REF!</v>
      </c>
      <c r="I25" s="48"/>
      <c r="J25" s="48"/>
      <c r="K25" s="46"/>
      <c r="L25" s="61"/>
    </row>
    <row r="26" spans="1:12" ht="25.5" customHeight="1" hidden="1">
      <c r="A26" s="50" t="s">
        <v>72</v>
      </c>
      <c r="B26" s="51" t="s">
        <v>91</v>
      </c>
      <c r="C26" s="48">
        <v>0</v>
      </c>
      <c r="D26" s="48"/>
      <c r="E26" s="48"/>
      <c r="F26" s="47" t="e">
        <f t="shared" si="2"/>
        <v>#DIV/0!</v>
      </c>
      <c r="G26" s="48"/>
      <c r="H26" s="47" t="e">
        <f>(#REF!/G26)*100</f>
        <v>#REF!</v>
      </c>
      <c r="I26" s="48"/>
      <c r="J26" s="48"/>
      <c r="K26" s="46"/>
      <c r="L26" s="61"/>
    </row>
    <row r="27" spans="1:12" ht="66" customHeight="1">
      <c r="A27" s="62" t="s">
        <v>40</v>
      </c>
      <c r="B27" s="63" t="s">
        <v>90</v>
      </c>
      <c r="C27" s="48">
        <v>56700</v>
      </c>
      <c r="D27" s="48">
        <v>60000</v>
      </c>
      <c r="E27" s="46">
        <v>45248.51</v>
      </c>
      <c r="F27" s="47">
        <f t="shared" si="2"/>
        <v>75.41418333333334</v>
      </c>
      <c r="G27" s="46">
        <v>60000</v>
      </c>
      <c r="H27" s="64" t="e">
        <f>(#REF!/G27)*100</f>
        <v>#REF!</v>
      </c>
      <c r="I27" s="65">
        <v>13500</v>
      </c>
      <c r="J27" s="65">
        <f>13500</f>
        <v>13500</v>
      </c>
      <c r="K27" s="66">
        <v>54093.95</v>
      </c>
      <c r="L27" s="67">
        <f>(K27/J27)*100</f>
        <v>400.69592592592585</v>
      </c>
    </row>
    <row r="28" spans="1:12" ht="28.5" customHeight="1">
      <c r="A28" s="50" t="s">
        <v>41</v>
      </c>
      <c r="B28" s="69" t="s">
        <v>136</v>
      </c>
      <c r="C28" s="45">
        <v>600</v>
      </c>
      <c r="D28" s="45">
        <v>600</v>
      </c>
      <c r="E28" s="46">
        <v>1205</v>
      </c>
      <c r="F28" s="47">
        <f>(E28/D28)*100</f>
        <v>200.83333333333334</v>
      </c>
      <c r="G28" s="46">
        <v>1606.67</v>
      </c>
      <c r="H28" s="48">
        <v>0</v>
      </c>
      <c r="I28" s="47">
        <f>(H28/G28)*100</f>
        <v>0</v>
      </c>
      <c r="J28" s="46">
        <v>0</v>
      </c>
      <c r="K28" s="282">
        <v>315</v>
      </c>
      <c r="L28" s="49">
        <v>0</v>
      </c>
    </row>
    <row r="29" spans="1:12" ht="37.5" customHeight="1">
      <c r="A29" s="93"/>
      <c r="B29" s="93" t="s">
        <v>154</v>
      </c>
      <c r="C29" s="94"/>
      <c r="D29" s="86">
        <f>SUM(D31:D32)</f>
        <v>60000</v>
      </c>
      <c r="E29" s="87">
        <f>SUM(E31:E32)</f>
        <v>45248.51</v>
      </c>
      <c r="F29" s="95">
        <v>79.1</v>
      </c>
      <c r="G29" s="87">
        <f>SUM(G31:G32)</f>
        <v>60000</v>
      </c>
      <c r="H29" s="42" t="e">
        <f>(#REF!/G29)*100</f>
        <v>#REF!</v>
      </c>
      <c r="I29" s="86">
        <f>SUM(,I30:I31)</f>
        <v>0</v>
      </c>
      <c r="J29" s="86">
        <f>SUM(J30:J31)</f>
        <v>982909</v>
      </c>
      <c r="K29" s="87">
        <f>SUM(K30:K31)</f>
        <v>1574587.8699999999</v>
      </c>
      <c r="L29" s="58">
        <f>(K29/J29)*100</f>
        <v>160.19670895271076</v>
      </c>
    </row>
    <row r="30" spans="1:12" ht="37.5" customHeight="1">
      <c r="A30" s="62" t="s">
        <v>166</v>
      </c>
      <c r="B30" s="285" t="s">
        <v>167</v>
      </c>
      <c r="C30" s="192"/>
      <c r="D30" s="86"/>
      <c r="E30" s="87"/>
      <c r="F30" s="284"/>
      <c r="G30" s="87"/>
      <c r="H30" s="42"/>
      <c r="I30" s="286">
        <v>0</v>
      </c>
      <c r="J30" s="286">
        <v>0</v>
      </c>
      <c r="K30" s="57">
        <v>450321.91</v>
      </c>
      <c r="L30" s="58"/>
    </row>
    <row r="31" spans="1:12" ht="49.5" customHeight="1">
      <c r="A31" s="62" t="s">
        <v>72</v>
      </c>
      <c r="B31" s="68" t="s">
        <v>131</v>
      </c>
      <c r="C31" s="48">
        <v>56700</v>
      </c>
      <c r="D31" s="48">
        <v>60000</v>
      </c>
      <c r="E31" s="46">
        <v>45248.51</v>
      </c>
      <c r="F31" s="47">
        <f>(E31/D31)*100</f>
        <v>75.41418333333334</v>
      </c>
      <c r="G31" s="46">
        <v>60000</v>
      </c>
      <c r="H31" s="64" t="e">
        <f>(#REF!/G31)*100</f>
        <v>#REF!</v>
      </c>
      <c r="I31" s="65">
        <v>0</v>
      </c>
      <c r="J31" s="65">
        <v>982909</v>
      </c>
      <c r="K31" s="66">
        <v>1124265.96</v>
      </c>
      <c r="L31" s="67">
        <f>(K31/J31)*100</f>
        <v>114.38149004638272</v>
      </c>
    </row>
    <row r="32" spans="1:12" ht="18">
      <c r="A32" s="34"/>
      <c r="B32" s="77"/>
      <c r="C32" s="78"/>
      <c r="D32" s="78"/>
      <c r="E32" s="79"/>
      <c r="F32" s="80"/>
      <c r="G32" s="79"/>
      <c r="H32" s="80"/>
      <c r="I32" s="81"/>
      <c r="J32" s="81"/>
      <c r="K32" s="79"/>
      <c r="L32" s="82"/>
    </row>
    <row r="33" spans="1:12" ht="18" customHeight="1" thickBot="1">
      <c r="A33" s="83" t="s">
        <v>1</v>
      </c>
      <c r="B33" s="84" t="s">
        <v>132</v>
      </c>
      <c r="C33" s="85">
        <f>SUM(C35:C41)</f>
        <v>863600</v>
      </c>
      <c r="D33" s="85">
        <f>SUM(D34,D43)</f>
        <v>3876332</v>
      </c>
      <c r="E33" s="56">
        <f>SUM(E34,E43)</f>
        <v>3372536.4000000004</v>
      </c>
      <c r="F33" s="33">
        <f aca="true" t="shared" si="3" ref="F33:F41">(E33/D33)*100</f>
        <v>87.00329073980248</v>
      </c>
      <c r="G33" s="56">
        <f>SUM(G34,G43)</f>
        <v>4183496.7099999995</v>
      </c>
      <c r="H33" s="33" t="e">
        <f>(#REF!/G33)*100</f>
        <v>#REF!</v>
      </c>
      <c r="I33" s="85">
        <f>SUM(I34,I43)</f>
        <v>7189145</v>
      </c>
      <c r="J33" s="85">
        <f>SUM(J34,J43)</f>
        <v>7189145</v>
      </c>
      <c r="K33" s="56">
        <f>SUM(K34,K43)</f>
        <v>6764299.880000001</v>
      </c>
      <c r="L33" s="56">
        <f aca="true" t="shared" si="4" ref="L33:L47">(K33/J33)*100</f>
        <v>94.09046388687389</v>
      </c>
    </row>
    <row r="34" spans="1:12" ht="34.5" customHeight="1">
      <c r="A34" s="39"/>
      <c r="B34" s="39" t="s">
        <v>153</v>
      </c>
      <c r="C34" s="86"/>
      <c r="D34" s="86">
        <f>SUM(D35:D41)</f>
        <v>1204818</v>
      </c>
      <c r="E34" s="87">
        <f>SUM(E35:E41)</f>
        <v>1259255.11</v>
      </c>
      <c r="F34" s="42">
        <f t="shared" si="3"/>
        <v>104.51828491938203</v>
      </c>
      <c r="G34" s="87">
        <f>SUM(G35:G41)</f>
        <v>1365788.3199999998</v>
      </c>
      <c r="H34" s="42" t="e">
        <f>(#REF!/G34)*100</f>
        <v>#REF!</v>
      </c>
      <c r="I34" s="86">
        <f>SUM(I35:I41)</f>
        <v>1386241</v>
      </c>
      <c r="J34" s="86">
        <f>SUM(J35:J41)</f>
        <v>1386241</v>
      </c>
      <c r="K34" s="87">
        <f>SUM(K35:K42)</f>
        <v>1616081.57</v>
      </c>
      <c r="L34" s="87">
        <f t="shared" si="4"/>
        <v>116.58013072762961</v>
      </c>
    </row>
    <row r="35" spans="1:12" ht="35.25" customHeight="1">
      <c r="A35" s="62" t="s">
        <v>42</v>
      </c>
      <c r="B35" s="44" t="s">
        <v>135</v>
      </c>
      <c r="C35" s="88">
        <v>382400</v>
      </c>
      <c r="D35" s="88">
        <v>312215</v>
      </c>
      <c r="E35" s="89">
        <v>347296.74</v>
      </c>
      <c r="F35" s="47">
        <f t="shared" si="3"/>
        <v>111.23640440081356</v>
      </c>
      <c r="G35" s="89">
        <v>386036</v>
      </c>
      <c r="H35" s="47" t="e">
        <f>(#REF!/G35)*100</f>
        <v>#REF!</v>
      </c>
      <c r="I35" s="88">
        <v>485505</v>
      </c>
      <c r="J35" s="88">
        <f>485505</f>
        <v>485505</v>
      </c>
      <c r="K35" s="89">
        <v>437782.6</v>
      </c>
      <c r="L35" s="60">
        <f t="shared" si="4"/>
        <v>90.17056466977682</v>
      </c>
    </row>
    <row r="36" spans="1:12" ht="35.25" customHeight="1">
      <c r="A36" s="90" t="s">
        <v>137</v>
      </c>
      <c r="B36" s="77" t="s">
        <v>138</v>
      </c>
      <c r="C36" s="88"/>
      <c r="D36" s="88"/>
      <c r="E36" s="89"/>
      <c r="F36" s="47"/>
      <c r="G36" s="89"/>
      <c r="H36" s="47"/>
      <c r="I36" s="88">
        <v>0</v>
      </c>
      <c r="J36" s="88">
        <f>0</f>
        <v>0</v>
      </c>
      <c r="K36" s="89">
        <v>77328.08</v>
      </c>
      <c r="L36" s="60">
        <v>0</v>
      </c>
    </row>
    <row r="37" spans="1:12" ht="35.25" customHeight="1">
      <c r="A37" s="90" t="s">
        <v>48</v>
      </c>
      <c r="B37" s="63" t="s">
        <v>139</v>
      </c>
      <c r="C37" s="88"/>
      <c r="D37" s="88"/>
      <c r="E37" s="89"/>
      <c r="F37" s="47"/>
      <c r="G37" s="89"/>
      <c r="H37" s="47"/>
      <c r="I37" s="88">
        <v>0</v>
      </c>
      <c r="J37" s="88">
        <f>0</f>
        <v>0</v>
      </c>
      <c r="K37" s="89">
        <v>5308.36</v>
      </c>
      <c r="L37" s="60">
        <v>0</v>
      </c>
    </row>
    <row r="38" spans="1:12" ht="65.25" customHeight="1">
      <c r="A38" s="90" t="s">
        <v>40</v>
      </c>
      <c r="B38" s="91" t="s">
        <v>90</v>
      </c>
      <c r="C38" s="88">
        <v>250000</v>
      </c>
      <c r="D38" s="88">
        <v>691756</v>
      </c>
      <c r="E38" s="89">
        <v>628086.25</v>
      </c>
      <c r="F38" s="47">
        <f t="shared" si="3"/>
        <v>90.79592370720312</v>
      </c>
      <c r="G38" s="89">
        <v>691756</v>
      </c>
      <c r="H38" s="47" t="e">
        <f>(#REF!/G38)*100</f>
        <v>#REF!</v>
      </c>
      <c r="I38" s="88">
        <v>636926</v>
      </c>
      <c r="J38" s="88">
        <v>636926</v>
      </c>
      <c r="K38" s="89">
        <v>621840.67</v>
      </c>
      <c r="L38" s="60">
        <f t="shared" si="4"/>
        <v>97.6315411837482</v>
      </c>
    </row>
    <row r="39" spans="1:12" ht="38.25" customHeight="1">
      <c r="A39" s="62" t="s">
        <v>113</v>
      </c>
      <c r="B39" s="92" t="s">
        <v>144</v>
      </c>
      <c r="C39" s="88">
        <v>40000</v>
      </c>
      <c r="D39" s="88">
        <v>20000</v>
      </c>
      <c r="E39" s="89">
        <v>6186.31</v>
      </c>
      <c r="F39" s="47">
        <f>(E39/D39)*100</f>
        <v>30.93155</v>
      </c>
      <c r="G39" s="89">
        <v>8248.41</v>
      </c>
      <c r="H39" s="47" t="e">
        <f>(#REF!/G39)*100</f>
        <v>#REF!</v>
      </c>
      <c r="I39" s="88">
        <v>5000</v>
      </c>
      <c r="J39" s="88">
        <v>5000</v>
      </c>
      <c r="K39" s="89">
        <v>6426.69</v>
      </c>
      <c r="L39" s="60">
        <f t="shared" si="4"/>
        <v>128.53379999999999</v>
      </c>
    </row>
    <row r="40" spans="1:12" ht="18" customHeight="1">
      <c r="A40" s="62" t="s">
        <v>44</v>
      </c>
      <c r="B40" s="92" t="s">
        <v>39</v>
      </c>
      <c r="C40" s="88">
        <v>40000</v>
      </c>
      <c r="D40" s="88">
        <v>20000</v>
      </c>
      <c r="E40" s="89">
        <v>6186.31</v>
      </c>
      <c r="F40" s="47">
        <f t="shared" si="3"/>
        <v>30.93155</v>
      </c>
      <c r="G40" s="89">
        <v>8248.41</v>
      </c>
      <c r="H40" s="47" t="e">
        <f>(#REF!/G40)*100</f>
        <v>#REF!</v>
      </c>
      <c r="I40" s="88">
        <v>20000</v>
      </c>
      <c r="J40" s="88">
        <v>20000</v>
      </c>
      <c r="K40" s="89">
        <v>44547.6</v>
      </c>
      <c r="L40" s="60">
        <f t="shared" si="4"/>
        <v>222.738</v>
      </c>
    </row>
    <row r="41" spans="1:12" ht="18" customHeight="1">
      <c r="A41" s="62" t="s">
        <v>46</v>
      </c>
      <c r="B41" s="63" t="s">
        <v>19</v>
      </c>
      <c r="C41" s="78">
        <v>151200</v>
      </c>
      <c r="D41" s="78">
        <v>160847</v>
      </c>
      <c r="E41" s="79">
        <v>271499.5</v>
      </c>
      <c r="F41" s="47">
        <f t="shared" si="3"/>
        <v>168.7936361884275</v>
      </c>
      <c r="G41" s="79">
        <v>271499.5</v>
      </c>
      <c r="H41" s="47" t="e">
        <f>(#REF!/G41)*100</f>
        <v>#REF!</v>
      </c>
      <c r="I41" s="88">
        <v>238810</v>
      </c>
      <c r="J41" s="88">
        <v>238810</v>
      </c>
      <c r="K41" s="89">
        <v>350219.72</v>
      </c>
      <c r="L41" s="60">
        <f t="shared" si="4"/>
        <v>146.65203299694315</v>
      </c>
    </row>
    <row r="42" spans="1:13" ht="18" customHeight="1">
      <c r="A42" s="50" t="s">
        <v>41</v>
      </c>
      <c r="B42" s="69" t="s">
        <v>136</v>
      </c>
      <c r="C42" s="45">
        <v>600</v>
      </c>
      <c r="D42" s="45">
        <v>600</v>
      </c>
      <c r="E42" s="46">
        <v>1205</v>
      </c>
      <c r="F42" s="47">
        <f>(E42/D42)*100</f>
        <v>200.83333333333334</v>
      </c>
      <c r="G42" s="46">
        <v>1606.67</v>
      </c>
      <c r="H42" s="48">
        <v>0</v>
      </c>
      <c r="I42" s="47">
        <f>(H42/G42)*100</f>
        <v>0</v>
      </c>
      <c r="J42" s="46">
        <v>0</v>
      </c>
      <c r="K42" s="282">
        <v>72627.85</v>
      </c>
      <c r="L42" s="49">
        <v>0</v>
      </c>
      <c r="M42" s="6"/>
    </row>
    <row r="43" spans="1:12" ht="36" customHeight="1">
      <c r="A43" s="93"/>
      <c r="B43" s="93" t="s">
        <v>154</v>
      </c>
      <c r="C43" s="94"/>
      <c r="D43" s="86">
        <f>SUM(D44:D46)</f>
        <v>2671514</v>
      </c>
      <c r="E43" s="87">
        <f>SUM(E44:E46)</f>
        <v>2113281.29</v>
      </c>
      <c r="F43" s="95">
        <v>79.1</v>
      </c>
      <c r="G43" s="87">
        <f>SUM(G44:G46)</f>
        <v>2817708.3899999997</v>
      </c>
      <c r="H43" s="42" t="e">
        <f>(#REF!/G43)*100</f>
        <v>#REF!</v>
      </c>
      <c r="I43" s="86">
        <f>SUM(I44:I47)</f>
        <v>5802904</v>
      </c>
      <c r="J43" s="86">
        <f>SUM(J44:J47)</f>
        <v>5802904</v>
      </c>
      <c r="K43" s="87">
        <f>SUM(K44:K47)</f>
        <v>5148218.3100000005</v>
      </c>
      <c r="L43" s="58">
        <f t="shared" si="4"/>
        <v>88.71796448812526</v>
      </c>
    </row>
    <row r="44" spans="1:12" ht="51" customHeight="1">
      <c r="A44" s="90" t="s">
        <v>43</v>
      </c>
      <c r="B44" s="96" t="s">
        <v>80</v>
      </c>
      <c r="C44" s="97">
        <v>42200</v>
      </c>
      <c r="D44" s="97">
        <v>33260</v>
      </c>
      <c r="E44" s="98">
        <v>74642.33</v>
      </c>
      <c r="F44" s="64">
        <f>(E44/D44)*100</f>
        <v>224.42071557426337</v>
      </c>
      <c r="G44" s="98">
        <v>99523.11</v>
      </c>
      <c r="H44" s="64" t="e">
        <f>(#REF!/G44)*100</f>
        <v>#REF!</v>
      </c>
      <c r="I44" s="97">
        <v>29734</v>
      </c>
      <c r="J44" s="97">
        <v>29734</v>
      </c>
      <c r="K44" s="98">
        <v>38921.8</v>
      </c>
      <c r="L44" s="67">
        <f t="shared" si="4"/>
        <v>130.89997982108025</v>
      </c>
    </row>
    <row r="45" spans="1:12" ht="52.5" customHeight="1">
      <c r="A45" s="62" t="s">
        <v>45</v>
      </c>
      <c r="B45" s="63" t="s">
        <v>122</v>
      </c>
      <c r="C45" s="88">
        <v>3975996</v>
      </c>
      <c r="D45" s="88">
        <v>2638254</v>
      </c>
      <c r="E45" s="89">
        <v>2038638.96</v>
      </c>
      <c r="F45" s="99">
        <f>(E45/D45)*100</f>
        <v>77.2722778019099</v>
      </c>
      <c r="G45" s="89">
        <v>2718185.28</v>
      </c>
      <c r="H45" s="100" t="e">
        <f>(#REF!/G45)*100</f>
        <v>#REF!</v>
      </c>
      <c r="I45" s="97">
        <v>5156900</v>
      </c>
      <c r="J45" s="97">
        <v>5156900</v>
      </c>
      <c r="K45" s="98">
        <v>4514238.23</v>
      </c>
      <c r="L45" s="67">
        <f t="shared" si="4"/>
        <v>87.53782757082745</v>
      </c>
    </row>
    <row r="46" spans="1:12" ht="64.5" customHeight="1">
      <c r="A46" s="62" t="s">
        <v>109</v>
      </c>
      <c r="B46" s="63" t="s">
        <v>145</v>
      </c>
      <c r="C46" s="88">
        <v>3975996</v>
      </c>
      <c r="D46" s="88">
        <v>0</v>
      </c>
      <c r="E46" s="89">
        <v>0</v>
      </c>
      <c r="F46" s="99">
        <v>0</v>
      </c>
      <c r="G46" s="89">
        <v>0</v>
      </c>
      <c r="H46" s="100">
        <v>0</v>
      </c>
      <c r="I46" s="97">
        <v>551270</v>
      </c>
      <c r="J46" s="97">
        <v>551270</v>
      </c>
      <c r="K46" s="98">
        <v>530748.2</v>
      </c>
      <c r="L46" s="67">
        <f t="shared" si="4"/>
        <v>96.27735955158089</v>
      </c>
    </row>
    <row r="47" spans="1:12" ht="64.5" customHeight="1">
      <c r="A47" s="62" t="s">
        <v>83</v>
      </c>
      <c r="B47" s="63" t="s">
        <v>84</v>
      </c>
      <c r="C47" s="88">
        <v>3975996</v>
      </c>
      <c r="D47" s="88">
        <v>0</v>
      </c>
      <c r="E47" s="89">
        <v>0</v>
      </c>
      <c r="F47" s="99">
        <v>0</v>
      </c>
      <c r="G47" s="89">
        <v>0</v>
      </c>
      <c r="H47" s="100">
        <v>0</v>
      </c>
      <c r="I47" s="97">
        <v>65000</v>
      </c>
      <c r="J47" s="97">
        <v>65000</v>
      </c>
      <c r="K47" s="98">
        <v>64310.08</v>
      </c>
      <c r="L47" s="67">
        <f t="shared" si="4"/>
        <v>98.93858461538461</v>
      </c>
    </row>
    <row r="48" spans="1:14" ht="18">
      <c r="A48" s="101"/>
      <c r="B48" s="102"/>
      <c r="C48" s="103"/>
      <c r="D48" s="103"/>
      <c r="E48" s="104"/>
      <c r="F48" s="105"/>
      <c r="G48" s="104"/>
      <c r="H48" s="105"/>
      <c r="I48" s="106"/>
      <c r="J48" s="106"/>
      <c r="K48" s="107"/>
      <c r="L48" s="108"/>
      <c r="M48" s="3"/>
      <c r="N48" s="3"/>
    </row>
    <row r="49" spans="1:12" ht="0.75" customHeight="1">
      <c r="A49" s="50"/>
      <c r="B49" s="69"/>
      <c r="C49" s="109"/>
      <c r="D49" s="109"/>
      <c r="E49" s="57"/>
      <c r="F49" s="47"/>
      <c r="G49" s="57"/>
      <c r="H49" s="47"/>
      <c r="I49" s="110"/>
      <c r="J49" s="110"/>
      <c r="K49" s="111"/>
      <c r="L49" s="112"/>
    </row>
    <row r="50" spans="1:12" ht="26.25" customHeight="1" thickBot="1">
      <c r="A50" s="113" t="s">
        <v>29</v>
      </c>
      <c r="B50" s="114" t="s">
        <v>30</v>
      </c>
      <c r="C50" s="115">
        <f>SUM(C54:C58)</f>
        <v>10000</v>
      </c>
      <c r="D50" s="115">
        <f>SUM(D51)</f>
        <v>375500</v>
      </c>
      <c r="E50" s="116">
        <f>SUM(E51)</f>
        <v>486776.77</v>
      </c>
      <c r="F50" s="117">
        <f>(E50/D50)*100</f>
        <v>129.63429294274303</v>
      </c>
      <c r="G50" s="116">
        <f>SUM(G51)</f>
        <v>644806.52</v>
      </c>
      <c r="H50" s="117" t="e">
        <f>(#REF!/G50)*100</f>
        <v>#REF!</v>
      </c>
      <c r="I50" s="115">
        <f>SUM(I51)</f>
        <v>586900</v>
      </c>
      <c r="J50" s="115">
        <f>SUM(J51)</f>
        <v>585900</v>
      </c>
      <c r="K50" s="116">
        <f>SUM(K51)</f>
        <v>493441.27</v>
      </c>
      <c r="L50" s="118">
        <f>(K50/J50)*100</f>
        <v>84.21936678614098</v>
      </c>
    </row>
    <row r="51" spans="1:12" ht="33" customHeight="1">
      <c r="A51" s="39"/>
      <c r="B51" s="39" t="s">
        <v>153</v>
      </c>
      <c r="C51" s="119"/>
      <c r="D51" s="86">
        <f>SUM(D52:D54)</f>
        <v>375500</v>
      </c>
      <c r="E51" s="87">
        <f>SUM(E52:E54)</f>
        <v>486776.77</v>
      </c>
      <c r="F51" s="42">
        <f>(E51/D51)*100</f>
        <v>129.63429294274303</v>
      </c>
      <c r="G51" s="87">
        <f>SUM(G52:G54)</f>
        <v>644806.52</v>
      </c>
      <c r="H51" s="42" t="e">
        <f>(#REF!/G51)*100</f>
        <v>#REF!</v>
      </c>
      <c r="I51" s="86">
        <f>SUM(I52:I54)</f>
        <v>586900</v>
      </c>
      <c r="J51" s="86">
        <f>SUM(J52:J54)</f>
        <v>585900</v>
      </c>
      <c r="K51" s="87">
        <f>SUM(K52:K59)</f>
        <v>493441.27</v>
      </c>
      <c r="L51" s="58">
        <f>(K51/J51)*100</f>
        <v>84.21936678614098</v>
      </c>
    </row>
    <row r="52" spans="1:12" ht="73.5" customHeight="1">
      <c r="A52" s="120" t="s">
        <v>47</v>
      </c>
      <c r="B52" s="92" t="s">
        <v>13</v>
      </c>
      <c r="C52" s="121">
        <v>22729</v>
      </c>
      <c r="D52" s="121">
        <v>6000</v>
      </c>
      <c r="E52" s="122">
        <v>6000</v>
      </c>
      <c r="F52" s="100">
        <v>0</v>
      </c>
      <c r="G52" s="122">
        <v>6000</v>
      </c>
      <c r="H52" s="100">
        <v>0</v>
      </c>
      <c r="I52" s="121">
        <v>4000</v>
      </c>
      <c r="J52" s="121">
        <v>3000</v>
      </c>
      <c r="K52" s="122">
        <v>3000</v>
      </c>
      <c r="L52" s="67">
        <f>(K52/J52)*100</f>
        <v>100</v>
      </c>
    </row>
    <row r="53" spans="1:12" ht="66" customHeight="1">
      <c r="A53" s="62" t="s">
        <v>40</v>
      </c>
      <c r="B53" s="92" t="s">
        <v>90</v>
      </c>
      <c r="C53" s="88">
        <v>250000</v>
      </c>
      <c r="D53" s="88">
        <v>359500</v>
      </c>
      <c r="E53" s="89">
        <v>474089.27</v>
      </c>
      <c r="F53" s="47">
        <f>(E53/D53)*100</f>
        <v>131.8746230876217</v>
      </c>
      <c r="G53" s="89">
        <v>632119.02</v>
      </c>
      <c r="H53" s="64" t="e">
        <f>(#REF!/G53)*100</f>
        <v>#REF!</v>
      </c>
      <c r="I53" s="97">
        <v>572900</v>
      </c>
      <c r="J53" s="97">
        <v>572900</v>
      </c>
      <c r="K53" s="98">
        <v>480198.34</v>
      </c>
      <c r="L53" s="67">
        <f>(K53/J53)*100</f>
        <v>83.81887589457149</v>
      </c>
    </row>
    <row r="54" spans="1:12" ht="29.25" customHeight="1">
      <c r="A54" s="62" t="s">
        <v>48</v>
      </c>
      <c r="B54" s="92" t="s">
        <v>73</v>
      </c>
      <c r="C54" s="88">
        <v>10000</v>
      </c>
      <c r="D54" s="88">
        <v>10000</v>
      </c>
      <c r="E54" s="89">
        <v>6687.5</v>
      </c>
      <c r="F54" s="99">
        <f>(E54/D54)*100</f>
        <v>66.875</v>
      </c>
      <c r="G54" s="89">
        <v>6687.5</v>
      </c>
      <c r="H54" s="99" t="e">
        <f>(#REF!/G54)*100</f>
        <v>#REF!</v>
      </c>
      <c r="I54" s="88">
        <v>10000</v>
      </c>
      <c r="J54" s="88">
        <v>10000</v>
      </c>
      <c r="K54" s="89">
        <v>9679.67</v>
      </c>
      <c r="L54" s="60">
        <f>(K54/J54)*100</f>
        <v>96.7967</v>
      </c>
    </row>
    <row r="55" spans="1:12" ht="12.75" customHeight="1" hidden="1">
      <c r="A55" s="90" t="s">
        <v>27</v>
      </c>
      <c r="B55" s="306" t="s">
        <v>13</v>
      </c>
      <c r="C55" s="123"/>
      <c r="D55" s="123"/>
      <c r="E55" s="124"/>
      <c r="F55" s="125"/>
      <c r="G55" s="124"/>
      <c r="H55" s="125"/>
      <c r="I55" s="126"/>
      <c r="J55" s="126"/>
      <c r="K55" s="124"/>
      <c r="L55" s="127"/>
    </row>
    <row r="56" spans="1:12" ht="12.75" customHeight="1" hidden="1">
      <c r="A56" s="34"/>
      <c r="B56" s="306"/>
      <c r="C56" s="128"/>
      <c r="D56" s="128"/>
      <c r="E56" s="129"/>
      <c r="F56" s="130"/>
      <c r="G56" s="129"/>
      <c r="H56" s="130"/>
      <c r="I56" s="131"/>
      <c r="J56" s="131"/>
      <c r="K56" s="129"/>
      <c r="L56" s="132"/>
    </row>
    <row r="57" spans="1:12" ht="43.5" customHeight="1" hidden="1">
      <c r="A57" s="50" t="s">
        <v>47</v>
      </c>
      <c r="B57" s="306"/>
      <c r="C57" s="65">
        <v>0</v>
      </c>
      <c r="D57" s="65">
        <v>0</v>
      </c>
      <c r="E57" s="66">
        <v>0</v>
      </c>
      <c r="F57" s="64">
        <v>0</v>
      </c>
      <c r="G57" s="66">
        <v>0</v>
      </c>
      <c r="H57" s="64">
        <v>0</v>
      </c>
      <c r="I57" s="133">
        <v>0</v>
      </c>
      <c r="J57" s="133">
        <v>0</v>
      </c>
      <c r="K57" s="66">
        <v>0</v>
      </c>
      <c r="L57" s="134"/>
    </row>
    <row r="58" spans="1:12" ht="31.5" customHeight="1" hidden="1">
      <c r="A58" s="90" t="s">
        <v>74</v>
      </c>
      <c r="B58" s="135" t="s">
        <v>75</v>
      </c>
      <c r="C58" s="136">
        <v>0</v>
      </c>
      <c r="D58" s="136">
        <v>0</v>
      </c>
      <c r="E58" s="137">
        <v>0</v>
      </c>
      <c r="F58" s="138">
        <v>0</v>
      </c>
      <c r="G58" s="137">
        <v>0</v>
      </c>
      <c r="H58" s="138">
        <v>0</v>
      </c>
      <c r="I58" s="139">
        <v>0</v>
      </c>
      <c r="J58" s="139">
        <v>0</v>
      </c>
      <c r="K58" s="137">
        <v>0</v>
      </c>
      <c r="L58" s="140"/>
    </row>
    <row r="59" spans="1:12" ht="31.5" customHeight="1">
      <c r="A59" s="62" t="s">
        <v>46</v>
      </c>
      <c r="B59" s="63" t="s">
        <v>19</v>
      </c>
      <c r="C59" s="78">
        <v>151200</v>
      </c>
      <c r="D59" s="78">
        <v>160847</v>
      </c>
      <c r="E59" s="79">
        <v>271499.5</v>
      </c>
      <c r="F59" s="47">
        <f>(E59/D59)*100</f>
        <v>168.7936361884275</v>
      </c>
      <c r="G59" s="79">
        <v>271499.5</v>
      </c>
      <c r="H59" s="47" t="e">
        <f>(#REF!/G59)*100</f>
        <v>#REF!</v>
      </c>
      <c r="I59" s="88">
        <f>0</f>
        <v>0</v>
      </c>
      <c r="J59" s="88">
        <v>0</v>
      </c>
      <c r="K59" s="89">
        <v>563.26</v>
      </c>
      <c r="L59" s="60">
        <v>0</v>
      </c>
    </row>
    <row r="60" spans="1:12" ht="18" customHeight="1">
      <c r="A60" s="101"/>
      <c r="B60" s="141"/>
      <c r="C60" s="103"/>
      <c r="D60" s="103"/>
      <c r="E60" s="104"/>
      <c r="F60" s="105"/>
      <c r="G60" s="104"/>
      <c r="H60" s="105"/>
      <c r="I60" s="106"/>
      <c r="J60" s="106"/>
      <c r="K60" s="107"/>
      <c r="L60" s="108"/>
    </row>
    <row r="61" spans="1:12" ht="18" customHeight="1">
      <c r="A61" s="101"/>
      <c r="B61" s="141"/>
      <c r="C61" s="103"/>
      <c r="D61" s="103"/>
      <c r="E61" s="104"/>
      <c r="F61" s="105"/>
      <c r="G61" s="104"/>
      <c r="H61" s="105"/>
      <c r="I61" s="106"/>
      <c r="J61" s="106"/>
      <c r="K61" s="107"/>
      <c r="L61" s="108"/>
    </row>
    <row r="62" spans="1:12" ht="0.75" customHeight="1">
      <c r="A62" s="50"/>
      <c r="B62" s="142"/>
      <c r="C62" s="143"/>
      <c r="D62" s="143"/>
      <c r="E62" s="57"/>
      <c r="F62" s="144"/>
      <c r="G62" s="57"/>
      <c r="H62" s="144"/>
      <c r="I62" s="110"/>
      <c r="J62" s="110"/>
      <c r="K62" s="111"/>
      <c r="L62" s="112"/>
    </row>
    <row r="63" spans="1:12" ht="28.5" customHeight="1" thickBot="1">
      <c r="A63" s="113" t="s">
        <v>2</v>
      </c>
      <c r="B63" s="145" t="s">
        <v>3</v>
      </c>
      <c r="C63" s="115">
        <f>SUM(C66:C71)</f>
        <v>655672</v>
      </c>
      <c r="D63" s="115">
        <f>SUM(D64)</f>
        <v>708664</v>
      </c>
      <c r="E63" s="116">
        <f>SUM(E64)</f>
        <v>643382.06</v>
      </c>
      <c r="F63" s="117">
        <f aca="true" t="shared" si="5" ref="F63:F71">(E63/D63)*100</f>
        <v>90.78802648363681</v>
      </c>
      <c r="G63" s="116">
        <f>SUM(G64)</f>
        <v>780757.5900000001</v>
      </c>
      <c r="H63" s="117" t="e">
        <f>(#REF!/G63)*100</f>
        <v>#REF!</v>
      </c>
      <c r="I63" s="115">
        <f>SUM(I64)</f>
        <v>562162</v>
      </c>
      <c r="J63" s="115">
        <f>SUM(J64)</f>
        <v>564388</v>
      </c>
      <c r="K63" s="116">
        <f>SUM(K64)</f>
        <v>558404.97</v>
      </c>
      <c r="L63" s="118">
        <f aca="true" t="shared" si="6" ref="L63:L71">(K63/J63)*100</f>
        <v>98.93990836091483</v>
      </c>
    </row>
    <row r="64" spans="1:12" ht="34.5" customHeight="1">
      <c r="A64" s="39"/>
      <c r="B64" s="39" t="s">
        <v>153</v>
      </c>
      <c r="C64" s="86"/>
      <c r="D64" s="86">
        <f>SUM(D66:D71)</f>
        <v>708664</v>
      </c>
      <c r="E64" s="87">
        <f>SUM(E66:E71)</f>
        <v>643382.06</v>
      </c>
      <c r="F64" s="42">
        <f t="shared" si="5"/>
        <v>90.78802648363681</v>
      </c>
      <c r="G64" s="87">
        <f>SUM(G66:G71)</f>
        <v>780757.5900000001</v>
      </c>
      <c r="H64" s="42" t="e">
        <f>(#REF!/G64)*100</f>
        <v>#REF!</v>
      </c>
      <c r="I64" s="86">
        <f>SUM(I66:I73)</f>
        <v>562162</v>
      </c>
      <c r="J64" s="86">
        <f>SUM(J66:J73)</f>
        <v>564388</v>
      </c>
      <c r="K64" s="87">
        <f>SUM(K65:K73)</f>
        <v>558404.97</v>
      </c>
      <c r="L64" s="58">
        <f t="shared" si="6"/>
        <v>98.93990836091483</v>
      </c>
    </row>
    <row r="65" spans="1:12" ht="34.5" customHeight="1">
      <c r="A65" s="62" t="s">
        <v>48</v>
      </c>
      <c r="B65" s="92" t="s">
        <v>73</v>
      </c>
      <c r="C65" s="88">
        <v>10000</v>
      </c>
      <c r="D65" s="88">
        <v>10000</v>
      </c>
      <c r="E65" s="89">
        <v>6687.5</v>
      </c>
      <c r="F65" s="99">
        <f>(E65/D65)*100</f>
        <v>66.875</v>
      </c>
      <c r="G65" s="89">
        <v>6687.5</v>
      </c>
      <c r="H65" s="99" t="e">
        <f>(#REF!/G65)*100</f>
        <v>#REF!</v>
      </c>
      <c r="I65" s="88">
        <f>0</f>
        <v>0</v>
      </c>
      <c r="J65" s="88">
        <f>0</f>
        <v>0</v>
      </c>
      <c r="K65" s="89">
        <f>108.4</f>
        <v>108.4</v>
      </c>
      <c r="L65" s="60">
        <v>0</v>
      </c>
    </row>
    <row r="66" spans="1:12" ht="74.25" customHeight="1">
      <c r="A66" s="90" t="s">
        <v>40</v>
      </c>
      <c r="B66" s="44" t="s">
        <v>88</v>
      </c>
      <c r="C66" s="97">
        <v>170000</v>
      </c>
      <c r="D66" s="97">
        <v>160000</v>
      </c>
      <c r="E66" s="98">
        <v>113081.11</v>
      </c>
      <c r="F66" s="64">
        <f t="shared" si="5"/>
        <v>70.67569375000001</v>
      </c>
      <c r="G66" s="98">
        <v>150000</v>
      </c>
      <c r="H66" s="64" t="e">
        <f>(#REF!/G66)*100</f>
        <v>#REF!</v>
      </c>
      <c r="I66" s="97">
        <v>165000</v>
      </c>
      <c r="J66" s="97">
        <v>165000</v>
      </c>
      <c r="K66" s="98">
        <v>154555.94</v>
      </c>
      <c r="L66" s="67">
        <f t="shared" si="6"/>
        <v>93.67026666666666</v>
      </c>
    </row>
    <row r="67" spans="1:12" ht="20.25" customHeight="1">
      <c r="A67" s="62" t="s">
        <v>44</v>
      </c>
      <c r="B67" s="146" t="s">
        <v>87</v>
      </c>
      <c r="C67" s="88">
        <v>100000</v>
      </c>
      <c r="D67" s="88">
        <v>150000</v>
      </c>
      <c r="E67" s="89">
        <v>67689.03</v>
      </c>
      <c r="F67" s="47">
        <f t="shared" si="5"/>
        <v>45.12602</v>
      </c>
      <c r="G67" s="89">
        <v>110000</v>
      </c>
      <c r="H67" s="47" t="e">
        <f>(#REF!/G67)*100</f>
        <v>#REF!</v>
      </c>
      <c r="I67" s="88">
        <v>150000</v>
      </c>
      <c r="J67" s="88">
        <f>150000</f>
        <v>150000</v>
      </c>
      <c r="K67" s="89">
        <v>134935.51</v>
      </c>
      <c r="L67" s="60">
        <f t="shared" si="6"/>
        <v>89.95700666666667</v>
      </c>
    </row>
    <row r="68" spans="1:12" ht="20.25" customHeight="1">
      <c r="A68" s="62" t="s">
        <v>46</v>
      </c>
      <c r="B68" s="63" t="s">
        <v>19</v>
      </c>
      <c r="C68" s="78">
        <v>151200</v>
      </c>
      <c r="D68" s="78">
        <v>160847</v>
      </c>
      <c r="E68" s="79">
        <v>271499.5</v>
      </c>
      <c r="F68" s="47">
        <f t="shared" si="5"/>
        <v>168.7936361884275</v>
      </c>
      <c r="G68" s="79">
        <v>271499.5</v>
      </c>
      <c r="H68" s="47" t="e">
        <f>(#REF!/G68)*100</f>
        <v>#REF!</v>
      </c>
      <c r="I68" s="88">
        <f>0</f>
        <v>0</v>
      </c>
      <c r="J68" s="88">
        <v>0</v>
      </c>
      <c r="K68" s="89">
        <v>11356.93</v>
      </c>
      <c r="L68" s="60">
        <v>0</v>
      </c>
    </row>
    <row r="69" spans="1:12" ht="20.25" customHeight="1">
      <c r="A69" s="50" t="s">
        <v>41</v>
      </c>
      <c r="B69" s="69" t="s">
        <v>136</v>
      </c>
      <c r="C69" s="45">
        <v>600</v>
      </c>
      <c r="D69" s="45">
        <v>600</v>
      </c>
      <c r="E69" s="46">
        <v>1205</v>
      </c>
      <c r="F69" s="47">
        <f>(E69/D69)*100</f>
        <v>200.83333333333334</v>
      </c>
      <c r="G69" s="46">
        <v>1606.67</v>
      </c>
      <c r="H69" s="48">
        <v>0</v>
      </c>
      <c r="I69" s="47">
        <v>0</v>
      </c>
      <c r="J69" s="46">
        <v>0</v>
      </c>
      <c r="K69" s="282">
        <v>7802.8</v>
      </c>
      <c r="L69" s="49">
        <v>0</v>
      </c>
    </row>
    <row r="70" spans="1:12" ht="68.25" customHeight="1">
      <c r="A70" s="120" t="s">
        <v>49</v>
      </c>
      <c r="B70" s="96" t="s">
        <v>133</v>
      </c>
      <c r="C70" s="121">
        <v>228402</v>
      </c>
      <c r="D70" s="121">
        <v>230983</v>
      </c>
      <c r="E70" s="122">
        <v>173239</v>
      </c>
      <c r="F70" s="147">
        <f t="shared" si="5"/>
        <v>75.000757631514</v>
      </c>
      <c r="G70" s="122">
        <v>230983</v>
      </c>
      <c r="H70" s="147" t="e">
        <f>(#REF!/G70)*100</f>
        <v>#REF!</v>
      </c>
      <c r="I70" s="121">
        <v>241125</v>
      </c>
      <c r="J70" s="121">
        <v>241125</v>
      </c>
      <c r="K70" s="122">
        <v>241125</v>
      </c>
      <c r="L70" s="67">
        <f t="shared" si="6"/>
        <v>100</v>
      </c>
    </row>
    <row r="71" spans="1:12" ht="64.5" customHeight="1">
      <c r="A71" s="43" t="s">
        <v>78</v>
      </c>
      <c r="B71" s="92" t="s">
        <v>79</v>
      </c>
      <c r="C71" s="97">
        <v>5470</v>
      </c>
      <c r="D71" s="97">
        <v>6234</v>
      </c>
      <c r="E71" s="98">
        <v>16668.42</v>
      </c>
      <c r="F71" s="100">
        <f t="shared" si="5"/>
        <v>267.3792107795957</v>
      </c>
      <c r="G71" s="98">
        <v>16668.42</v>
      </c>
      <c r="H71" s="100" t="e">
        <f>(#REF!/G71)*100</f>
        <v>#REF!</v>
      </c>
      <c r="I71" s="97">
        <v>6037</v>
      </c>
      <c r="J71" s="97">
        <v>6037</v>
      </c>
      <c r="K71" s="98">
        <v>3335.39</v>
      </c>
      <c r="L71" s="67">
        <f t="shared" si="6"/>
        <v>55.249130362762955</v>
      </c>
    </row>
    <row r="72" spans="1:12" ht="64.5" customHeight="1">
      <c r="A72" s="43" t="s">
        <v>115</v>
      </c>
      <c r="B72" s="92" t="s">
        <v>159</v>
      </c>
      <c r="C72" s="97">
        <v>5470</v>
      </c>
      <c r="D72" s="97">
        <v>6234</v>
      </c>
      <c r="E72" s="98">
        <v>16668.42</v>
      </c>
      <c r="F72" s="100">
        <f>(E72/D72)*100</f>
        <v>267.3792107795957</v>
      </c>
      <c r="G72" s="98">
        <v>16668.42</v>
      </c>
      <c r="H72" s="100" t="e">
        <f>(#REF!/G72)*100</f>
        <v>#REF!</v>
      </c>
      <c r="I72" s="97">
        <v>0</v>
      </c>
      <c r="J72" s="98">
        <v>1892.1</v>
      </c>
      <c r="K72" s="98">
        <v>5185</v>
      </c>
      <c r="L72" s="67">
        <f>(K72/J72)*100</f>
        <v>274.03414195867026</v>
      </c>
    </row>
    <row r="73" spans="1:12" ht="64.5" customHeight="1">
      <c r="A73" s="43" t="s">
        <v>123</v>
      </c>
      <c r="B73" s="92" t="s">
        <v>159</v>
      </c>
      <c r="C73" s="97">
        <v>5470</v>
      </c>
      <c r="D73" s="97">
        <v>6234</v>
      </c>
      <c r="E73" s="98">
        <v>16668.42</v>
      </c>
      <c r="F73" s="100">
        <f>(E73/D73)*100</f>
        <v>267.3792107795957</v>
      </c>
      <c r="G73" s="98">
        <v>16668.42</v>
      </c>
      <c r="H73" s="100" t="e">
        <f>(#REF!/G73)*100</f>
        <v>#REF!</v>
      </c>
      <c r="I73" s="97">
        <v>0</v>
      </c>
      <c r="J73" s="98">
        <v>333.9</v>
      </c>
      <c r="K73" s="98"/>
      <c r="L73" s="67">
        <f>(K73/J73)*100</f>
        <v>0</v>
      </c>
    </row>
    <row r="74" spans="1:12" ht="18">
      <c r="A74" s="148"/>
      <c r="B74" s="149"/>
      <c r="C74" s="150"/>
      <c r="D74" s="150"/>
      <c r="E74" s="151"/>
      <c r="F74" s="152"/>
      <c r="G74" s="151"/>
      <c r="H74" s="152"/>
      <c r="I74" s="153"/>
      <c r="J74" s="153"/>
      <c r="K74" s="154"/>
      <c r="L74" s="108"/>
    </row>
    <row r="75" spans="1:12" ht="18">
      <c r="A75" s="70"/>
      <c r="B75" s="155"/>
      <c r="C75" s="156"/>
      <c r="D75" s="156"/>
      <c r="E75" s="157"/>
      <c r="F75" s="158"/>
      <c r="G75" s="157"/>
      <c r="H75" s="158"/>
      <c r="I75" s="159"/>
      <c r="J75" s="159"/>
      <c r="K75" s="160"/>
      <c r="L75" s="161"/>
    </row>
    <row r="76" spans="1:12" ht="36.75" thickBot="1">
      <c r="A76" s="162" t="s">
        <v>4</v>
      </c>
      <c r="B76" s="163" t="s">
        <v>28</v>
      </c>
      <c r="C76" s="164">
        <f>SUM(C78)</f>
        <v>6383</v>
      </c>
      <c r="D76" s="164">
        <f>SUM(D77)</f>
        <v>13292</v>
      </c>
      <c r="E76" s="165">
        <f>SUM(E77)</f>
        <v>4754</v>
      </c>
      <c r="F76" s="166">
        <f>(E76/D76)*100</f>
        <v>35.76587421005116</v>
      </c>
      <c r="G76" s="165">
        <f>SUM(G77)</f>
        <v>13292</v>
      </c>
      <c r="H76" s="167" t="e">
        <f>(#REF!/G76)*100</f>
        <v>#REF!</v>
      </c>
      <c r="I76" s="164">
        <f aca="true" t="shared" si="7" ref="I76:K77">SUM(I77)</f>
        <v>6357</v>
      </c>
      <c r="J76" s="164">
        <f t="shared" si="7"/>
        <v>50672</v>
      </c>
      <c r="K76" s="165">
        <f t="shared" si="7"/>
        <v>50664.92</v>
      </c>
      <c r="L76" s="168">
        <f>(K76/J76)*100</f>
        <v>99.98602778654877</v>
      </c>
    </row>
    <row r="77" spans="1:12" ht="35.25" customHeight="1">
      <c r="A77" s="39"/>
      <c r="B77" s="39" t="s">
        <v>153</v>
      </c>
      <c r="C77" s="169"/>
      <c r="D77" s="170">
        <f>SUM(D78)</f>
        <v>13292</v>
      </c>
      <c r="E77" s="171">
        <f>SUM(E78)</f>
        <v>4754</v>
      </c>
      <c r="F77" s="172">
        <f>(E77/D77)*100</f>
        <v>35.76587421005116</v>
      </c>
      <c r="G77" s="171">
        <f>SUM(G78)</f>
        <v>13292</v>
      </c>
      <c r="H77" s="64" t="e">
        <f>(#REF!/G77)*100</f>
        <v>#REF!</v>
      </c>
      <c r="I77" s="170">
        <f t="shared" si="7"/>
        <v>6357</v>
      </c>
      <c r="J77" s="170">
        <f t="shared" si="7"/>
        <v>50672</v>
      </c>
      <c r="K77" s="171">
        <f t="shared" si="7"/>
        <v>50664.92</v>
      </c>
      <c r="L77" s="171">
        <f>(K77/J77)*100</f>
        <v>99.98602778654877</v>
      </c>
    </row>
    <row r="78" spans="1:12" ht="65.25" customHeight="1">
      <c r="A78" s="43" t="s">
        <v>49</v>
      </c>
      <c r="B78" s="173" t="s">
        <v>134</v>
      </c>
      <c r="C78" s="65">
        <v>6383</v>
      </c>
      <c r="D78" s="65">
        <v>13292</v>
      </c>
      <c r="E78" s="66">
        <v>4754</v>
      </c>
      <c r="F78" s="64">
        <f>(E78/D78)*100</f>
        <v>35.76587421005116</v>
      </c>
      <c r="G78" s="66">
        <v>13292</v>
      </c>
      <c r="H78" s="64" t="e">
        <f>(#REF!/G78)*100</f>
        <v>#REF!</v>
      </c>
      <c r="I78" s="65">
        <v>6357</v>
      </c>
      <c r="J78" s="65">
        <v>50672</v>
      </c>
      <c r="K78" s="66">
        <v>50664.92</v>
      </c>
      <c r="L78" s="67">
        <f>(K78/J78)*100</f>
        <v>99.98602778654877</v>
      </c>
    </row>
    <row r="79" spans="1:12" ht="30.75" customHeight="1">
      <c r="A79" s="148"/>
      <c r="B79" s="141"/>
      <c r="C79" s="150"/>
      <c r="D79" s="150"/>
      <c r="E79" s="151"/>
      <c r="F79" s="152"/>
      <c r="G79" s="151"/>
      <c r="H79" s="152"/>
      <c r="I79" s="150"/>
      <c r="J79" s="150"/>
      <c r="K79" s="154"/>
      <c r="L79" s="174"/>
    </row>
    <row r="80" spans="1:12" ht="24" customHeight="1" thickBot="1">
      <c r="A80" s="162" t="s">
        <v>120</v>
      </c>
      <c r="B80" s="163" t="s">
        <v>121</v>
      </c>
      <c r="C80" s="164">
        <f>SUM(C82)</f>
        <v>6383</v>
      </c>
      <c r="D80" s="164">
        <f>SUM(D81)</f>
        <v>13292</v>
      </c>
      <c r="E80" s="165">
        <f>SUM(E81)</f>
        <v>4754</v>
      </c>
      <c r="F80" s="166">
        <f>(E80/D80)*100</f>
        <v>35.76587421005116</v>
      </c>
      <c r="G80" s="165">
        <f>SUM(G81)</f>
        <v>13292</v>
      </c>
      <c r="H80" s="167" t="e">
        <f>(#REF!/G80)*100</f>
        <v>#REF!</v>
      </c>
      <c r="I80" s="164">
        <f aca="true" t="shared" si="8" ref="I80:K81">SUM(I81)</f>
        <v>1000</v>
      </c>
      <c r="J80" s="164">
        <f t="shared" si="8"/>
        <v>1000</v>
      </c>
      <c r="K80" s="165">
        <f t="shared" si="8"/>
        <v>1000</v>
      </c>
      <c r="L80" s="118">
        <f>(K80/J80)*100</f>
        <v>100</v>
      </c>
    </row>
    <row r="81" spans="1:12" ht="36.75" customHeight="1">
      <c r="A81" s="39"/>
      <c r="B81" s="39" t="s">
        <v>153</v>
      </c>
      <c r="C81" s="169"/>
      <c r="D81" s="170">
        <f>SUM(D82)</f>
        <v>13292</v>
      </c>
      <c r="E81" s="171">
        <f>SUM(E82)</f>
        <v>4754</v>
      </c>
      <c r="F81" s="172">
        <f>(E81/D81)*100</f>
        <v>35.76587421005116</v>
      </c>
      <c r="G81" s="171">
        <f>SUM(G82)</f>
        <v>13292</v>
      </c>
      <c r="H81" s="64" t="e">
        <f>(#REF!/G81)*100</f>
        <v>#REF!</v>
      </c>
      <c r="I81" s="170">
        <f t="shared" si="8"/>
        <v>1000</v>
      </c>
      <c r="J81" s="170">
        <f t="shared" si="8"/>
        <v>1000</v>
      </c>
      <c r="K81" s="171">
        <f t="shared" si="8"/>
        <v>1000</v>
      </c>
      <c r="L81" s="58">
        <f>(K81/J81)*100</f>
        <v>100</v>
      </c>
    </row>
    <row r="82" spans="1:12" ht="54" customHeight="1">
      <c r="A82" s="43" t="s">
        <v>49</v>
      </c>
      <c r="B82" s="51" t="s">
        <v>134</v>
      </c>
      <c r="C82" s="65">
        <v>6383</v>
      </c>
      <c r="D82" s="65">
        <v>13292</v>
      </c>
      <c r="E82" s="66">
        <v>4754</v>
      </c>
      <c r="F82" s="64">
        <f>(E82/D82)*100</f>
        <v>35.76587421005116</v>
      </c>
      <c r="G82" s="66">
        <v>13292</v>
      </c>
      <c r="H82" s="64" t="e">
        <f>(#REF!/G82)*100</f>
        <v>#REF!</v>
      </c>
      <c r="I82" s="65">
        <v>1000</v>
      </c>
      <c r="J82" s="65">
        <v>1000</v>
      </c>
      <c r="K82" s="66">
        <v>1000</v>
      </c>
      <c r="L82" s="60">
        <f>(K82/J82)*100</f>
        <v>100</v>
      </c>
    </row>
    <row r="83" spans="1:12" ht="33.75" customHeight="1">
      <c r="A83" s="70"/>
      <c r="B83" s="175"/>
      <c r="C83" s="156"/>
      <c r="D83" s="156"/>
      <c r="E83" s="157"/>
      <c r="F83" s="158"/>
      <c r="G83" s="157"/>
      <c r="H83" s="158"/>
      <c r="I83" s="159"/>
      <c r="J83" s="159"/>
      <c r="K83" s="160"/>
      <c r="L83" s="161"/>
    </row>
    <row r="84" spans="1:12" ht="37.5" customHeight="1" thickBot="1">
      <c r="A84" s="162" t="s">
        <v>5</v>
      </c>
      <c r="B84" s="163" t="s">
        <v>26</v>
      </c>
      <c r="C84" s="115">
        <f>SUM(C86:C88)</f>
        <v>6000</v>
      </c>
      <c r="D84" s="115">
        <f>SUM(D85)</f>
        <v>13000</v>
      </c>
      <c r="E84" s="116">
        <f>SUM(E85)</f>
        <v>7349.49</v>
      </c>
      <c r="F84" s="176">
        <f>(E84/D84)*100</f>
        <v>56.53453846153846</v>
      </c>
      <c r="G84" s="116">
        <f>SUM(G85)</f>
        <v>10382.39</v>
      </c>
      <c r="H84" s="176" t="e">
        <f>(#REF!/G84)*100</f>
        <v>#REF!</v>
      </c>
      <c r="I84" s="115">
        <f>SUM(I85)</f>
        <v>21000</v>
      </c>
      <c r="J84" s="115">
        <f>SUM(J85)</f>
        <v>21000</v>
      </c>
      <c r="K84" s="116">
        <f>SUM(K85)</f>
        <v>25167.32</v>
      </c>
      <c r="L84" s="118">
        <f>(K84/J84)*100</f>
        <v>119.84438095238094</v>
      </c>
    </row>
    <row r="85" spans="1:12" ht="34.5" customHeight="1">
      <c r="A85" s="39"/>
      <c r="B85" s="39" t="s">
        <v>153</v>
      </c>
      <c r="C85" s="119"/>
      <c r="D85" s="119">
        <f>SUM(D86:D88)</f>
        <v>13000</v>
      </c>
      <c r="E85" s="177">
        <f>SUM(E86:E88)</f>
        <v>7349.49</v>
      </c>
      <c r="F85" s="178">
        <f>(E85/D85)*100</f>
        <v>56.53453846153846</v>
      </c>
      <c r="G85" s="177">
        <f>SUM(G86:G88)</f>
        <v>10382.39</v>
      </c>
      <c r="H85" s="178" t="e">
        <f>(#REF!/G85)*100</f>
        <v>#REF!</v>
      </c>
      <c r="I85" s="119">
        <f>SUM(I86:I88)</f>
        <v>21000</v>
      </c>
      <c r="J85" s="119">
        <f>SUM(J86:J88)</f>
        <v>21000</v>
      </c>
      <c r="K85" s="177">
        <f>SUM(K86:K88)</f>
        <v>25167.32</v>
      </c>
      <c r="L85" s="58">
        <f>(K85/J85)*100</f>
        <v>119.84438095238094</v>
      </c>
    </row>
    <row r="86" spans="1:12" ht="35.25" customHeight="1">
      <c r="A86" s="179" t="s">
        <v>50</v>
      </c>
      <c r="B86" s="180" t="s">
        <v>148</v>
      </c>
      <c r="C86" s="181">
        <v>5000</v>
      </c>
      <c r="D86" s="181">
        <v>12000</v>
      </c>
      <c r="E86" s="89">
        <v>7036.79</v>
      </c>
      <c r="F86" s="99">
        <f>(E86/D86)*100</f>
        <v>58.63991666666667</v>
      </c>
      <c r="G86" s="89">
        <v>9382.39</v>
      </c>
      <c r="H86" s="99" t="e">
        <f>(#REF!/G86)*100</f>
        <v>#REF!</v>
      </c>
      <c r="I86" s="88">
        <v>20000</v>
      </c>
      <c r="J86" s="88">
        <v>20000</v>
      </c>
      <c r="K86" s="89">
        <v>24168.01</v>
      </c>
      <c r="L86" s="60">
        <f>(K86/J86)*100</f>
        <v>120.84005</v>
      </c>
    </row>
    <row r="87" spans="1:12" ht="78" customHeight="1" hidden="1">
      <c r="A87" s="182" t="s">
        <v>83</v>
      </c>
      <c r="B87" s="173" t="s">
        <v>84</v>
      </c>
      <c r="C87" s="65">
        <v>0</v>
      </c>
      <c r="D87" s="65"/>
      <c r="E87" s="66"/>
      <c r="F87" s="64">
        <v>0</v>
      </c>
      <c r="G87" s="66"/>
      <c r="H87" s="64">
        <v>0</v>
      </c>
      <c r="I87" s="133"/>
      <c r="J87" s="133"/>
      <c r="K87" s="66"/>
      <c r="L87" s="60" t="e">
        <f>(K87/J87)*100</f>
        <v>#DIV/0!</v>
      </c>
    </row>
    <row r="88" spans="1:12" ht="66" customHeight="1">
      <c r="A88" s="43" t="s">
        <v>49</v>
      </c>
      <c r="B88" s="92" t="s">
        <v>134</v>
      </c>
      <c r="C88" s="97">
        <v>1000</v>
      </c>
      <c r="D88" s="97">
        <v>1000</v>
      </c>
      <c r="E88" s="98">
        <v>312.7</v>
      </c>
      <c r="F88" s="100">
        <f>(E88/D88)*100</f>
        <v>31.269999999999996</v>
      </c>
      <c r="G88" s="98">
        <v>1000</v>
      </c>
      <c r="H88" s="100" t="e">
        <f>(#REF!/G88)*100</f>
        <v>#REF!</v>
      </c>
      <c r="I88" s="97">
        <v>1000</v>
      </c>
      <c r="J88" s="97">
        <v>1000</v>
      </c>
      <c r="K88" s="98">
        <v>999.31</v>
      </c>
      <c r="L88" s="67">
        <f>(K88/J88)*100</f>
        <v>99.931</v>
      </c>
    </row>
    <row r="89" spans="1:12" ht="31.5" customHeight="1">
      <c r="A89" s="148"/>
      <c r="B89" s="141"/>
      <c r="C89" s="150"/>
      <c r="D89" s="150"/>
      <c r="E89" s="151"/>
      <c r="F89" s="152"/>
      <c r="G89" s="151"/>
      <c r="H89" s="152"/>
      <c r="I89" s="153"/>
      <c r="J89" s="153"/>
      <c r="K89" s="154"/>
      <c r="L89" s="183"/>
    </row>
    <row r="90" spans="1:12" ht="50.25" customHeight="1" thickBot="1">
      <c r="A90" s="162" t="s">
        <v>6</v>
      </c>
      <c r="B90" s="114" t="s">
        <v>104</v>
      </c>
      <c r="C90" s="164">
        <f>SUM(C93:C123)</f>
        <v>29592362</v>
      </c>
      <c r="D90" s="164">
        <f>SUM(D91)</f>
        <v>34182377</v>
      </c>
      <c r="E90" s="165">
        <f>SUM(E91)</f>
        <v>25656439.59</v>
      </c>
      <c r="F90" s="184">
        <f>(E90/D90)*100</f>
        <v>75.05750577263835</v>
      </c>
      <c r="G90" s="165">
        <f>SUM(G91)</f>
        <v>33352166.67</v>
      </c>
      <c r="H90" s="184" t="e">
        <f>(#REF!/G90)*100</f>
        <v>#REF!</v>
      </c>
      <c r="I90" s="164">
        <f>SUM(I91)</f>
        <v>40265486</v>
      </c>
      <c r="J90" s="164">
        <f>SUM(J91)</f>
        <v>39253973</v>
      </c>
      <c r="K90" s="165">
        <f>SUM(K91)</f>
        <v>39304132.31</v>
      </c>
      <c r="L90" s="185">
        <f>(K90/J90)*100</f>
        <v>100.12778148596577</v>
      </c>
    </row>
    <row r="91" spans="1:12" ht="32.25" customHeight="1">
      <c r="A91" s="39"/>
      <c r="B91" s="39" t="s">
        <v>153</v>
      </c>
      <c r="C91" s="186"/>
      <c r="D91" s="186">
        <f>SUM(D93:D123)</f>
        <v>34182377</v>
      </c>
      <c r="E91" s="187">
        <f>SUM(E93:E123)</f>
        <v>25656439.59</v>
      </c>
      <c r="F91" s="188">
        <f>(E91/D91)*100</f>
        <v>75.05750577263835</v>
      </c>
      <c r="G91" s="187">
        <f>SUM(G93:G123)</f>
        <v>33352166.67</v>
      </c>
      <c r="H91" s="188" t="e">
        <f>(#REF!/G91)*100</f>
        <v>#REF!</v>
      </c>
      <c r="I91" s="186">
        <f>SUM(I93:I129)</f>
        <v>40265486</v>
      </c>
      <c r="J91" s="186">
        <f>SUM(J93:J129)</f>
        <v>39253973</v>
      </c>
      <c r="K91" s="187">
        <f>SUM(K93:K129)</f>
        <v>39304132.31</v>
      </c>
      <c r="L91" s="189">
        <f>(K91/J91)*100</f>
        <v>100.12778148596577</v>
      </c>
    </row>
    <row r="92" spans="1:12" ht="18">
      <c r="A92" s="34"/>
      <c r="B92" s="190"/>
      <c r="C92" s="123"/>
      <c r="D92" s="123"/>
      <c r="E92" s="124"/>
      <c r="F92" s="125"/>
      <c r="G92" s="124"/>
      <c r="H92" s="125"/>
      <c r="I92" s="94"/>
      <c r="J92" s="94"/>
      <c r="K92" s="124"/>
      <c r="L92" s="191"/>
    </row>
    <row r="93" spans="1:12" ht="18">
      <c r="A93" s="34" t="s">
        <v>51</v>
      </c>
      <c r="B93" s="35" t="s">
        <v>7</v>
      </c>
      <c r="C93" s="78">
        <v>14306463</v>
      </c>
      <c r="D93" s="78">
        <v>16741437</v>
      </c>
      <c r="E93" s="79">
        <v>12607390</v>
      </c>
      <c r="F93" s="80">
        <f>(E93/D93)*100</f>
        <v>75.30649848038732</v>
      </c>
      <c r="G93" s="79">
        <v>16741437</v>
      </c>
      <c r="H93" s="80" t="e">
        <f>(#REF!/G93)*100</f>
        <v>#REF!</v>
      </c>
      <c r="I93" s="78">
        <v>21124129</v>
      </c>
      <c r="J93" s="78">
        <v>19632616</v>
      </c>
      <c r="K93" s="79">
        <v>19201263</v>
      </c>
      <c r="L93" s="191">
        <f>(K93/J93)*100</f>
        <v>97.80287558214351</v>
      </c>
    </row>
    <row r="94" spans="1:12" ht="18">
      <c r="A94" s="34"/>
      <c r="B94" s="35"/>
      <c r="C94" s="128"/>
      <c r="D94" s="128"/>
      <c r="E94" s="129"/>
      <c r="F94" s="80"/>
      <c r="G94" s="129"/>
      <c r="H94" s="80"/>
      <c r="I94" s="192"/>
      <c r="J94" s="192"/>
      <c r="K94" s="129"/>
      <c r="L94" s="191"/>
    </row>
    <row r="95" spans="1:12" ht="18">
      <c r="A95" s="34" t="s">
        <v>52</v>
      </c>
      <c r="B95" s="35" t="s">
        <v>8</v>
      </c>
      <c r="C95" s="78">
        <v>415945</v>
      </c>
      <c r="D95" s="78">
        <v>1376781</v>
      </c>
      <c r="E95" s="79">
        <v>386507.9</v>
      </c>
      <c r="F95" s="80">
        <f>(E95/D95)*100</f>
        <v>28.073302870972217</v>
      </c>
      <c r="G95" s="79">
        <v>515344</v>
      </c>
      <c r="H95" s="80" t="e">
        <f>(#REF!/G95)*100</f>
        <v>#REF!</v>
      </c>
      <c r="I95" s="78">
        <v>950000</v>
      </c>
      <c r="J95" s="78">
        <v>950000</v>
      </c>
      <c r="K95" s="79">
        <v>1461138.79</v>
      </c>
      <c r="L95" s="191">
        <f>(K95/J95)*100</f>
        <v>153.80408315789472</v>
      </c>
    </row>
    <row r="96" spans="1:12" ht="18">
      <c r="A96" s="34"/>
      <c r="B96" s="35"/>
      <c r="C96" s="78"/>
      <c r="D96" s="78"/>
      <c r="E96" s="79"/>
      <c r="F96" s="80"/>
      <c r="G96" s="79"/>
      <c r="H96" s="80"/>
      <c r="I96" s="78"/>
      <c r="J96" s="78"/>
      <c r="K96" s="79"/>
      <c r="L96" s="193"/>
    </row>
    <row r="97" spans="1:12" ht="12.75" customHeight="1" hidden="1">
      <c r="A97" s="34" t="s">
        <v>70</v>
      </c>
      <c r="B97" s="35" t="s">
        <v>71</v>
      </c>
      <c r="C97" s="78">
        <v>0</v>
      </c>
      <c r="D97" s="78"/>
      <c r="E97" s="79"/>
      <c r="F97" s="80" t="e">
        <f>(E97/D97)*100</f>
        <v>#DIV/0!</v>
      </c>
      <c r="G97" s="79"/>
      <c r="H97" s="80" t="e">
        <f>(#REF!/G97)*100</f>
        <v>#REF!</v>
      </c>
      <c r="I97" s="78"/>
      <c r="J97" s="78"/>
      <c r="K97" s="79"/>
      <c r="L97" s="193"/>
    </row>
    <row r="98" spans="1:12" ht="12.75" customHeight="1" hidden="1">
      <c r="A98" s="34"/>
      <c r="B98" s="35"/>
      <c r="C98" s="192"/>
      <c r="D98" s="192"/>
      <c r="E98" s="129"/>
      <c r="F98" s="80" t="e">
        <f>(E98/D98)*100</f>
        <v>#DIV/0!</v>
      </c>
      <c r="G98" s="129"/>
      <c r="H98" s="80" t="e">
        <f>(#REF!/G98)*100</f>
        <v>#REF!</v>
      </c>
      <c r="I98" s="192"/>
      <c r="J98" s="192"/>
      <c r="K98" s="129"/>
      <c r="L98" s="191"/>
    </row>
    <row r="99" spans="1:12" ht="18">
      <c r="A99" s="34" t="s">
        <v>53</v>
      </c>
      <c r="B99" s="35" t="s">
        <v>9</v>
      </c>
      <c r="C99" s="78">
        <f>10127087+2539000</f>
        <v>12666087</v>
      </c>
      <c r="D99" s="78">
        <v>13260320</v>
      </c>
      <c r="E99" s="79">
        <v>10263153.57</v>
      </c>
      <c r="F99" s="80">
        <f>(E99/D99)*100</f>
        <v>77.39748037754745</v>
      </c>
      <c r="G99" s="79">
        <v>13203775</v>
      </c>
      <c r="H99" s="80" t="e">
        <f>(#REF!/G99)*100</f>
        <v>#REF!</v>
      </c>
      <c r="I99" s="78">
        <v>14700000</v>
      </c>
      <c r="J99" s="78">
        <v>14700000</v>
      </c>
      <c r="K99" s="79">
        <v>14792510.39</v>
      </c>
      <c r="L99" s="191">
        <f>(K99/J99)*100</f>
        <v>100.62932238095239</v>
      </c>
    </row>
    <row r="100" spans="1:12" ht="18">
      <c r="A100" s="34"/>
      <c r="B100" s="35"/>
      <c r="C100" s="192"/>
      <c r="D100" s="192"/>
      <c r="E100" s="129"/>
      <c r="F100" s="80"/>
      <c r="G100" s="129"/>
      <c r="H100" s="80"/>
      <c r="I100" s="192"/>
      <c r="J100" s="192"/>
      <c r="K100" s="129"/>
      <c r="L100" s="191"/>
    </row>
    <row r="101" spans="1:12" ht="18">
      <c r="A101" s="34" t="s">
        <v>54</v>
      </c>
      <c r="B101" s="35" t="s">
        <v>10</v>
      </c>
      <c r="C101" s="78">
        <v>19469</v>
      </c>
      <c r="D101" s="78">
        <v>20000</v>
      </c>
      <c r="E101" s="79">
        <v>23591.5</v>
      </c>
      <c r="F101" s="80">
        <f>(E101/D101)*100</f>
        <v>117.95750000000001</v>
      </c>
      <c r="G101" s="79">
        <v>28991</v>
      </c>
      <c r="H101" s="80" t="e">
        <f>(#REF!/G101)*100</f>
        <v>#REF!</v>
      </c>
      <c r="I101" s="78">
        <v>46000</v>
      </c>
      <c r="J101" s="78">
        <v>46000</v>
      </c>
      <c r="K101" s="79">
        <v>44119.25</v>
      </c>
      <c r="L101" s="191">
        <f>(K101/J101)*100</f>
        <v>95.91141304347826</v>
      </c>
    </row>
    <row r="102" spans="1:12" ht="18">
      <c r="A102" s="34"/>
      <c r="B102" s="35"/>
      <c r="C102" s="78"/>
      <c r="D102" s="78"/>
      <c r="E102" s="79"/>
      <c r="F102" s="80"/>
      <c r="G102" s="79"/>
      <c r="H102" s="80"/>
      <c r="I102" s="78"/>
      <c r="J102" s="78"/>
      <c r="K102" s="79"/>
      <c r="L102" s="193"/>
    </row>
    <row r="103" spans="1:12" ht="12.75" customHeight="1" hidden="1">
      <c r="A103" s="34" t="s">
        <v>76</v>
      </c>
      <c r="B103" s="35" t="s">
        <v>77</v>
      </c>
      <c r="C103" s="78">
        <v>0</v>
      </c>
      <c r="D103" s="78"/>
      <c r="E103" s="79"/>
      <c r="F103" s="80" t="e">
        <f>(E103/D103)*100</f>
        <v>#DIV/0!</v>
      </c>
      <c r="G103" s="79"/>
      <c r="H103" s="80" t="e">
        <f>(#REF!/G103)*100</f>
        <v>#REF!</v>
      </c>
      <c r="I103" s="78"/>
      <c r="J103" s="78"/>
      <c r="K103" s="79"/>
      <c r="L103" s="193"/>
    </row>
    <row r="104" spans="1:12" ht="12.75" customHeight="1" hidden="1">
      <c r="A104" s="34"/>
      <c r="B104" s="35"/>
      <c r="C104" s="78"/>
      <c r="D104" s="78"/>
      <c r="E104" s="79"/>
      <c r="F104" s="80" t="e">
        <f>(E104/D104)*100</f>
        <v>#DIV/0!</v>
      </c>
      <c r="G104" s="79"/>
      <c r="H104" s="80" t="e">
        <f>(#REF!/G104)*100</f>
        <v>#REF!</v>
      </c>
      <c r="I104" s="78"/>
      <c r="J104" s="78"/>
      <c r="K104" s="79"/>
      <c r="L104" s="193"/>
    </row>
    <row r="105" spans="1:12" ht="18">
      <c r="A105" s="34" t="s">
        <v>76</v>
      </c>
      <c r="B105" s="35" t="s">
        <v>77</v>
      </c>
      <c r="C105" s="78">
        <v>29</v>
      </c>
      <c r="D105" s="78">
        <v>20</v>
      </c>
      <c r="E105" s="79">
        <v>4</v>
      </c>
      <c r="F105" s="80">
        <f>(E105/D105)*100</f>
        <v>20</v>
      </c>
      <c r="G105" s="79">
        <v>4</v>
      </c>
      <c r="H105" s="80" t="e">
        <f>(#REF!/G105)*100</f>
        <v>#REF!</v>
      </c>
      <c r="I105" s="78">
        <v>11</v>
      </c>
      <c r="J105" s="78">
        <v>11</v>
      </c>
      <c r="K105" s="79">
        <v>11</v>
      </c>
      <c r="L105" s="191">
        <f>(K105/J105)*100</f>
        <v>100</v>
      </c>
    </row>
    <row r="106" spans="1:12" ht="18">
      <c r="A106" s="34"/>
      <c r="B106" s="35"/>
      <c r="C106" s="78"/>
      <c r="D106" s="78"/>
      <c r="E106" s="79"/>
      <c r="F106" s="80"/>
      <c r="G106" s="79"/>
      <c r="H106" s="80"/>
      <c r="I106" s="78"/>
      <c r="J106" s="78"/>
      <c r="K106" s="79"/>
      <c r="L106" s="193"/>
    </row>
    <row r="107" spans="1:12" ht="18">
      <c r="A107" s="34" t="s">
        <v>55</v>
      </c>
      <c r="B107" s="35" t="s">
        <v>14</v>
      </c>
      <c r="C107" s="78">
        <f>292990+196465</f>
        <v>489455</v>
      </c>
      <c r="D107" s="78">
        <v>437000</v>
      </c>
      <c r="E107" s="79">
        <v>451995.63</v>
      </c>
      <c r="F107" s="80">
        <f>(E107/D107)*100</f>
        <v>103.43149427917619</v>
      </c>
      <c r="G107" s="79">
        <v>481495</v>
      </c>
      <c r="H107" s="80" t="e">
        <f>(#REF!/G107)*100</f>
        <v>#REF!</v>
      </c>
      <c r="I107" s="78">
        <v>460000</v>
      </c>
      <c r="J107" s="78">
        <v>460000</v>
      </c>
      <c r="K107" s="79">
        <v>415093.95</v>
      </c>
      <c r="L107" s="191">
        <f>(K107/J107)*100</f>
        <v>90.2378152173913</v>
      </c>
    </row>
    <row r="108" spans="1:12" ht="18">
      <c r="A108" s="34"/>
      <c r="B108" s="35"/>
      <c r="C108" s="78"/>
      <c r="D108" s="78"/>
      <c r="E108" s="79"/>
      <c r="F108" s="80"/>
      <c r="G108" s="79"/>
      <c r="H108" s="80"/>
      <c r="I108" s="78"/>
      <c r="J108" s="78"/>
      <c r="K108" s="79"/>
      <c r="L108" s="193"/>
    </row>
    <row r="109" spans="1:12" ht="32.25" customHeight="1">
      <c r="A109" s="34" t="s">
        <v>56</v>
      </c>
      <c r="B109" s="194" t="s">
        <v>108</v>
      </c>
      <c r="C109" s="78"/>
      <c r="D109" s="78">
        <v>134236</v>
      </c>
      <c r="E109" s="79">
        <v>111868.22</v>
      </c>
      <c r="F109" s="80">
        <f>(E109/D109)*100</f>
        <v>83.33697368813135</v>
      </c>
      <c r="G109" s="79">
        <v>149154</v>
      </c>
      <c r="H109" s="80" t="e">
        <f>(#REF!/G109)*100</f>
        <v>#REF!</v>
      </c>
      <c r="I109" s="78">
        <v>134175</v>
      </c>
      <c r="J109" s="78">
        <v>134175</v>
      </c>
      <c r="K109" s="79">
        <v>130879</v>
      </c>
      <c r="L109" s="191">
        <f>(K109/J109)*100</f>
        <v>97.543506614496</v>
      </c>
    </row>
    <row r="110" spans="1:12" ht="18">
      <c r="A110" s="34"/>
      <c r="B110" s="35"/>
      <c r="C110" s="192"/>
      <c r="D110" s="192"/>
      <c r="E110" s="129"/>
      <c r="F110" s="80"/>
      <c r="G110" s="129"/>
      <c r="H110" s="80"/>
      <c r="I110" s="192"/>
      <c r="J110" s="192"/>
      <c r="K110" s="129"/>
      <c r="L110" s="191"/>
    </row>
    <row r="111" spans="1:12" ht="18">
      <c r="A111" s="34" t="s">
        <v>57</v>
      </c>
      <c r="B111" s="35" t="s">
        <v>11</v>
      </c>
      <c r="C111" s="78">
        <v>153750</v>
      </c>
      <c r="D111" s="78">
        <v>86743</v>
      </c>
      <c r="E111" s="79">
        <v>140878.68</v>
      </c>
      <c r="F111" s="80">
        <f>(E111/D111)*100</f>
        <v>162.409277982085</v>
      </c>
      <c r="G111" s="79">
        <v>187838.66</v>
      </c>
      <c r="H111" s="80" t="e">
        <f>(#REF!/G111)*100</f>
        <v>#REF!</v>
      </c>
      <c r="I111" s="78">
        <v>237463</v>
      </c>
      <c r="J111" s="78">
        <v>237463</v>
      </c>
      <c r="K111" s="79">
        <v>173038.34</v>
      </c>
      <c r="L111" s="191">
        <f>(K111/J111)*100</f>
        <v>72.86960073779915</v>
      </c>
    </row>
    <row r="112" spans="1:12" ht="18">
      <c r="A112" s="34"/>
      <c r="B112" s="35"/>
      <c r="C112" s="192"/>
      <c r="D112" s="192"/>
      <c r="E112" s="129"/>
      <c r="F112" s="80"/>
      <c r="G112" s="129"/>
      <c r="H112" s="80"/>
      <c r="I112" s="192"/>
      <c r="J112" s="192"/>
      <c r="K112" s="129"/>
      <c r="L112" s="191"/>
    </row>
    <row r="113" spans="1:12" ht="18">
      <c r="A113" s="34" t="s">
        <v>58</v>
      </c>
      <c r="B113" s="35" t="s">
        <v>12</v>
      </c>
      <c r="C113" s="78">
        <v>856860</v>
      </c>
      <c r="D113" s="78">
        <v>863700</v>
      </c>
      <c r="E113" s="79">
        <v>698990.21</v>
      </c>
      <c r="F113" s="80">
        <f>(E113/D113)*100</f>
        <v>80.92974528192659</v>
      </c>
      <c r="G113" s="79">
        <v>768990</v>
      </c>
      <c r="H113" s="80" t="e">
        <f>(#REF!/G113)*100</f>
        <v>#REF!</v>
      </c>
      <c r="I113" s="78">
        <v>872000</v>
      </c>
      <c r="J113" s="78">
        <v>872000</v>
      </c>
      <c r="K113" s="79">
        <v>719974.11</v>
      </c>
      <c r="L113" s="191">
        <f>(K113/J113)*100</f>
        <v>82.5658383027523</v>
      </c>
    </row>
    <row r="114" spans="1:12" ht="18">
      <c r="A114" s="34"/>
      <c r="B114" s="35"/>
      <c r="C114" s="192"/>
      <c r="D114" s="192"/>
      <c r="E114" s="129"/>
      <c r="F114" s="80"/>
      <c r="G114" s="129"/>
      <c r="H114" s="80"/>
      <c r="I114" s="192"/>
      <c r="J114" s="192"/>
      <c r="K114" s="129"/>
      <c r="L114" s="191"/>
    </row>
    <row r="115" spans="1:12" ht="18">
      <c r="A115" s="34" t="s">
        <v>59</v>
      </c>
      <c r="B115" s="35" t="s">
        <v>15</v>
      </c>
      <c r="C115" s="78">
        <f>41000-24000</f>
        <v>17000</v>
      </c>
      <c r="D115" s="78">
        <v>15000</v>
      </c>
      <c r="E115" s="79">
        <v>9276.5</v>
      </c>
      <c r="F115" s="80">
        <f>(E115/D115)*100</f>
        <v>61.84333333333333</v>
      </c>
      <c r="G115" s="79">
        <v>10776</v>
      </c>
      <c r="H115" s="80" t="e">
        <f>(#REF!/G115)*100</f>
        <v>#REF!</v>
      </c>
      <c r="I115" s="78">
        <v>11000</v>
      </c>
      <c r="J115" s="78">
        <v>11000</v>
      </c>
      <c r="K115" s="79">
        <v>14194.5</v>
      </c>
      <c r="L115" s="191">
        <f>(K115/J115)*100</f>
        <v>129.04090909090908</v>
      </c>
    </row>
    <row r="116" spans="1:12" ht="18">
      <c r="A116" s="34"/>
      <c r="B116" s="35"/>
      <c r="C116" s="192"/>
      <c r="D116" s="192"/>
      <c r="E116" s="129"/>
      <c r="F116" s="80"/>
      <c r="G116" s="129"/>
      <c r="H116" s="80"/>
      <c r="I116" s="192"/>
      <c r="J116" s="192"/>
      <c r="K116" s="129"/>
      <c r="L116" s="191"/>
    </row>
    <row r="117" spans="1:12" ht="36">
      <c r="A117" s="34" t="s">
        <v>60</v>
      </c>
      <c r="B117" s="194" t="s">
        <v>149</v>
      </c>
      <c r="C117" s="78">
        <v>45000</v>
      </c>
      <c r="D117" s="78">
        <v>45000</v>
      </c>
      <c r="E117" s="79">
        <v>35850</v>
      </c>
      <c r="F117" s="80">
        <f>(E117/D117)*100</f>
        <v>79.66666666666666</v>
      </c>
      <c r="G117" s="79">
        <v>47800</v>
      </c>
      <c r="H117" s="80" t="e">
        <f>(#REF!/G117)*100</f>
        <v>#REF!</v>
      </c>
      <c r="I117" s="78">
        <v>55000</v>
      </c>
      <c r="J117" s="78">
        <v>55000</v>
      </c>
      <c r="K117" s="79">
        <v>8601</v>
      </c>
      <c r="L117" s="191">
        <f>(K117/J117)*100</f>
        <v>15.638181818181817</v>
      </c>
    </row>
    <row r="118" spans="1:12" ht="18">
      <c r="A118" s="34"/>
      <c r="B118" s="35"/>
      <c r="C118" s="192"/>
      <c r="D118" s="192"/>
      <c r="E118" s="129"/>
      <c r="F118" s="80"/>
      <c r="G118" s="129"/>
      <c r="H118" s="80"/>
      <c r="I118" s="192"/>
      <c r="J118" s="192"/>
      <c r="K118" s="129"/>
      <c r="L118" s="191"/>
    </row>
    <row r="119" spans="1:12" ht="18">
      <c r="A119" s="34" t="s">
        <v>61</v>
      </c>
      <c r="B119" s="194" t="s">
        <v>31</v>
      </c>
      <c r="C119" s="78">
        <v>539606</v>
      </c>
      <c r="D119" s="78">
        <v>1012140</v>
      </c>
      <c r="E119" s="79">
        <v>862488.01</v>
      </c>
      <c r="F119" s="80">
        <f>(E119/D119)*100</f>
        <v>85.21429940522061</v>
      </c>
      <c r="G119" s="79">
        <v>1149984.01</v>
      </c>
      <c r="H119" s="80" t="e">
        <f>(#REF!/G119)*100</f>
        <v>#REF!</v>
      </c>
      <c r="I119" s="78">
        <v>1480208</v>
      </c>
      <c r="J119" s="78">
        <v>1480208</v>
      </c>
      <c r="K119" s="79">
        <v>1235049.39</v>
      </c>
      <c r="L119" s="191">
        <f>(K119/J119)*100</f>
        <v>83.43755674878125</v>
      </c>
    </row>
    <row r="120" spans="1:12" ht="18">
      <c r="A120" s="34"/>
      <c r="B120" s="194"/>
      <c r="C120" s="78"/>
      <c r="D120" s="78"/>
      <c r="E120" s="79"/>
      <c r="F120" s="80"/>
      <c r="G120" s="79"/>
      <c r="H120" s="80"/>
      <c r="I120" s="78"/>
      <c r="J120" s="78"/>
      <c r="K120" s="79"/>
      <c r="L120" s="193"/>
    </row>
    <row r="121" spans="1:12" ht="18">
      <c r="A121" s="34" t="s">
        <v>48</v>
      </c>
      <c r="B121" s="149" t="s">
        <v>73</v>
      </c>
      <c r="C121" s="103">
        <v>0</v>
      </c>
      <c r="D121" s="78">
        <v>0</v>
      </c>
      <c r="E121" s="79">
        <v>0</v>
      </c>
      <c r="F121" s="80">
        <v>0</v>
      </c>
      <c r="G121" s="104">
        <v>0</v>
      </c>
      <c r="H121" s="80">
        <v>0</v>
      </c>
      <c r="I121" s="78">
        <v>56500</v>
      </c>
      <c r="J121" s="78">
        <v>56500</v>
      </c>
      <c r="K121" s="79">
        <v>240177.8</v>
      </c>
      <c r="L121" s="191">
        <f>(K121/J121)*100</f>
        <v>425.09345132743357</v>
      </c>
    </row>
    <row r="122" spans="1:12" ht="18">
      <c r="A122" s="34"/>
      <c r="B122" s="194"/>
      <c r="C122" s="78"/>
      <c r="D122" s="78"/>
      <c r="E122" s="79"/>
      <c r="F122" s="80"/>
      <c r="G122" s="79"/>
      <c r="H122" s="80"/>
      <c r="I122" s="78"/>
      <c r="J122" s="78"/>
      <c r="K122" s="79"/>
      <c r="L122" s="193"/>
    </row>
    <row r="123" spans="1:12" ht="18">
      <c r="A123" s="34" t="s">
        <v>62</v>
      </c>
      <c r="B123" s="77" t="s">
        <v>16</v>
      </c>
      <c r="C123" s="78">
        <v>82698</v>
      </c>
      <c r="D123" s="78">
        <v>190000</v>
      </c>
      <c r="E123" s="79">
        <v>64445.37</v>
      </c>
      <c r="F123" s="80">
        <f>(E123/D123)*100</f>
        <v>33.918615789473684</v>
      </c>
      <c r="G123" s="79">
        <v>66578</v>
      </c>
      <c r="H123" s="80" t="e">
        <f>(#REF!/G123)*100</f>
        <v>#REF!</v>
      </c>
      <c r="I123" s="78">
        <v>139000</v>
      </c>
      <c r="J123" s="78">
        <v>139000</v>
      </c>
      <c r="K123" s="287">
        <v>116806.14</v>
      </c>
      <c r="L123" s="191">
        <f>(K123/J123)*100</f>
        <v>84.03319424460432</v>
      </c>
    </row>
    <row r="124" spans="1:12" ht="18">
      <c r="A124" s="34"/>
      <c r="B124" s="77"/>
      <c r="C124" s="78"/>
      <c r="D124" s="78"/>
      <c r="E124" s="79"/>
      <c r="F124" s="80"/>
      <c r="G124" s="79"/>
      <c r="H124" s="80"/>
      <c r="I124" s="78"/>
      <c r="J124" s="78"/>
      <c r="K124" s="79"/>
      <c r="L124" s="191"/>
    </row>
    <row r="125" spans="1:12" ht="18">
      <c r="A125" s="34" t="s">
        <v>46</v>
      </c>
      <c r="B125" s="77" t="s">
        <v>19</v>
      </c>
      <c r="C125" s="78">
        <v>151200</v>
      </c>
      <c r="D125" s="78">
        <v>160847</v>
      </c>
      <c r="E125" s="79">
        <v>271499.5</v>
      </c>
      <c r="F125" s="80">
        <f>(E125/D125)*100</f>
        <v>168.7936361884275</v>
      </c>
      <c r="G125" s="79">
        <v>271499.5</v>
      </c>
      <c r="H125" s="80" t="e">
        <f>(#REF!/G125)*100</f>
        <v>#REF!</v>
      </c>
      <c r="I125" s="78">
        <f>0</f>
        <v>0</v>
      </c>
      <c r="J125" s="78">
        <v>0</v>
      </c>
      <c r="K125" s="79">
        <v>274.75</v>
      </c>
      <c r="L125" s="191">
        <v>0</v>
      </c>
    </row>
    <row r="126" spans="1:12" ht="18">
      <c r="A126" s="34"/>
      <c r="B126" s="77"/>
      <c r="C126" s="78"/>
      <c r="D126" s="78"/>
      <c r="E126" s="79"/>
      <c r="F126" s="80"/>
      <c r="G126" s="79"/>
      <c r="H126" s="80"/>
      <c r="I126" s="78"/>
      <c r="J126" s="78"/>
      <c r="K126" s="79"/>
      <c r="L126" s="191"/>
    </row>
    <row r="127" spans="1:12" ht="18">
      <c r="A127" s="34" t="s">
        <v>41</v>
      </c>
      <c r="B127" s="77" t="s">
        <v>136</v>
      </c>
      <c r="C127" s="78"/>
      <c r="D127" s="78"/>
      <c r="E127" s="79"/>
      <c r="F127" s="80"/>
      <c r="G127" s="79"/>
      <c r="H127" s="80"/>
      <c r="I127" s="78">
        <f>0</f>
        <v>0</v>
      </c>
      <c r="J127" s="78">
        <v>0</v>
      </c>
      <c r="K127" s="79">
        <v>272.9</v>
      </c>
      <c r="L127" s="191">
        <v>0</v>
      </c>
    </row>
    <row r="128" spans="1:12" ht="18">
      <c r="A128" s="34"/>
      <c r="B128" s="77"/>
      <c r="C128" s="78"/>
      <c r="D128" s="78"/>
      <c r="E128" s="79"/>
      <c r="F128" s="80"/>
      <c r="G128" s="79"/>
      <c r="H128" s="80"/>
      <c r="I128" s="78"/>
      <c r="J128" s="78"/>
      <c r="K128" s="79"/>
      <c r="L128" s="191"/>
    </row>
    <row r="129" spans="1:12" ht="36">
      <c r="A129" s="50" t="s">
        <v>128</v>
      </c>
      <c r="B129" s="69" t="s">
        <v>146</v>
      </c>
      <c r="C129" s="48">
        <v>82698</v>
      </c>
      <c r="D129" s="48">
        <v>190000</v>
      </c>
      <c r="E129" s="46">
        <v>64445.37</v>
      </c>
      <c r="F129" s="47">
        <f>(E129/D129)*100</f>
        <v>33.918615789473684</v>
      </c>
      <c r="G129" s="46">
        <v>66578</v>
      </c>
      <c r="H129" s="47" t="e">
        <f>(#REF!/G129)*100</f>
        <v>#REF!</v>
      </c>
      <c r="I129" s="48">
        <v>0</v>
      </c>
      <c r="J129" s="48">
        <v>480000</v>
      </c>
      <c r="K129" s="46">
        <v>750728</v>
      </c>
      <c r="L129" s="60">
        <f>(K129/J129)*100</f>
        <v>156.40166666666667</v>
      </c>
    </row>
    <row r="130" spans="1:12" ht="17.25" customHeight="1">
      <c r="A130" s="70"/>
      <c r="B130" s="71"/>
      <c r="C130" s="72"/>
      <c r="D130" s="72"/>
      <c r="E130" s="74"/>
      <c r="F130" s="75"/>
      <c r="G130" s="74"/>
      <c r="H130" s="105"/>
      <c r="I130" s="73"/>
      <c r="J130" s="73"/>
      <c r="K130" s="76"/>
      <c r="L130" s="195"/>
    </row>
    <row r="131" spans="1:12" ht="17.25" customHeight="1">
      <c r="A131" s="307" t="s">
        <v>17</v>
      </c>
      <c r="B131" s="309" t="s">
        <v>18</v>
      </c>
      <c r="C131" s="300" t="e">
        <f>SUM(C135,#REF!)</f>
        <v>#REF!</v>
      </c>
      <c r="D131" s="300" t="e">
        <f>SUM(D135,#REF!)</f>
        <v>#REF!</v>
      </c>
      <c r="E131" s="302" t="e">
        <f>SUM(E135,#REF!)</f>
        <v>#REF!</v>
      </c>
      <c r="F131" s="311" t="e">
        <f>(E131/D131)*100</f>
        <v>#REF!</v>
      </c>
      <c r="G131" s="302" t="e">
        <f>SUM(G135,#REF!)</f>
        <v>#REF!</v>
      </c>
      <c r="H131" s="311" t="e">
        <f>(#REF!/G131)*100</f>
        <v>#REF!</v>
      </c>
      <c r="I131" s="300">
        <f>SUM(I135,I141,I142)</f>
        <v>19970421</v>
      </c>
      <c r="J131" s="300">
        <f>SUM(J135,J141,J142)</f>
        <v>19980118</v>
      </c>
      <c r="K131" s="302">
        <f>SUM(K135,K141,K142)</f>
        <v>20064014.6</v>
      </c>
      <c r="L131" s="304">
        <f>(K131/J131)*100</f>
        <v>100.41990042301052</v>
      </c>
    </row>
    <row r="132" spans="1:12" ht="17.25" customHeight="1" thickBot="1">
      <c r="A132" s="308"/>
      <c r="B132" s="310"/>
      <c r="C132" s="301"/>
      <c r="D132" s="301"/>
      <c r="E132" s="303"/>
      <c r="F132" s="312"/>
      <c r="G132" s="303"/>
      <c r="H132" s="312"/>
      <c r="I132" s="301"/>
      <c r="J132" s="301"/>
      <c r="K132" s="303"/>
      <c r="L132" s="305"/>
    </row>
    <row r="133" spans="1:12" ht="7.5" customHeight="1" hidden="1">
      <c r="A133" s="196"/>
      <c r="B133" s="199"/>
      <c r="C133" s="119"/>
      <c r="D133" s="119"/>
      <c r="E133" s="177"/>
      <c r="F133" s="197"/>
      <c r="G133" s="177"/>
      <c r="H133" s="197"/>
      <c r="I133" s="119"/>
      <c r="J133" s="119"/>
      <c r="K133" s="177"/>
      <c r="L133" s="198"/>
    </row>
    <row r="134" spans="1:12" ht="33" customHeight="1">
      <c r="A134" s="93"/>
      <c r="B134" s="93" t="s">
        <v>155</v>
      </c>
      <c r="C134" s="123"/>
      <c r="D134" s="200">
        <v>18406323</v>
      </c>
      <c r="E134" s="201">
        <v>15274896.86</v>
      </c>
      <c r="F134" s="202">
        <v>82.99</v>
      </c>
      <c r="G134" s="201">
        <v>18406323</v>
      </c>
      <c r="H134" s="202">
        <v>96.06</v>
      </c>
      <c r="I134" s="203">
        <f>SUM(I135)</f>
        <v>19970421</v>
      </c>
      <c r="J134" s="203">
        <f>SUM(J135)</f>
        <v>19980118</v>
      </c>
      <c r="K134" s="201">
        <f>SUM(K135)</f>
        <v>19980118</v>
      </c>
      <c r="L134" s="58">
        <f>(K134/J134)*100</f>
        <v>100</v>
      </c>
    </row>
    <row r="135" spans="1:12" ht="21" customHeight="1">
      <c r="A135" s="50" t="s">
        <v>63</v>
      </c>
      <c r="B135" s="204" t="s">
        <v>20</v>
      </c>
      <c r="C135" s="109">
        <f>SUM(C136:C138)</f>
        <v>16460509</v>
      </c>
      <c r="D135" s="109">
        <f>SUM(D136:D138)</f>
        <v>17373544</v>
      </c>
      <c r="E135" s="57">
        <f>SUM(E136:E138)</f>
        <v>14502271</v>
      </c>
      <c r="F135" s="144">
        <f>(E135/D135)*100</f>
        <v>83.47330285634295</v>
      </c>
      <c r="G135" s="57">
        <f>SUM(G136:G138)</f>
        <v>17373544</v>
      </c>
      <c r="H135" s="144" t="e">
        <f>(#REF!/G135)*100</f>
        <v>#REF!</v>
      </c>
      <c r="I135" s="109">
        <f>SUM(I136:I139)</f>
        <v>19970421</v>
      </c>
      <c r="J135" s="109">
        <f>SUM(J136:J139)</f>
        <v>19980118</v>
      </c>
      <c r="K135" s="57">
        <f>SUM(K136:K139)</f>
        <v>19980118</v>
      </c>
      <c r="L135" s="60">
        <f>(K135/J135)*100</f>
        <v>100</v>
      </c>
    </row>
    <row r="136" spans="1:12" ht="19.5" customHeight="1">
      <c r="A136" s="90"/>
      <c r="B136" s="190" t="s">
        <v>85</v>
      </c>
      <c r="C136" s="136">
        <v>14211043</v>
      </c>
      <c r="D136" s="136">
        <v>15287103</v>
      </c>
      <c r="E136" s="137">
        <v>12937441</v>
      </c>
      <c r="F136" s="138">
        <f>(E136/D136)*100</f>
        <v>84.6297758313004</v>
      </c>
      <c r="G136" s="137">
        <v>15287103</v>
      </c>
      <c r="H136" s="138" t="e">
        <f>(#REF!/G136)*100</f>
        <v>#REF!</v>
      </c>
      <c r="I136" s="136">
        <v>17479434</v>
      </c>
      <c r="J136" s="136">
        <v>17489131</v>
      </c>
      <c r="K136" s="137">
        <v>17489131</v>
      </c>
      <c r="L136" s="205">
        <f>(K136/J136)*100</f>
        <v>100</v>
      </c>
    </row>
    <row r="137" spans="1:12" ht="12.75" customHeight="1" hidden="1">
      <c r="A137" s="34"/>
      <c r="B137" s="35" t="s">
        <v>86</v>
      </c>
      <c r="C137" s="78">
        <v>0</v>
      </c>
      <c r="D137" s="78"/>
      <c r="E137" s="79"/>
      <c r="F137" s="80">
        <v>0</v>
      </c>
      <c r="G137" s="79"/>
      <c r="H137" s="80">
        <v>0</v>
      </c>
      <c r="I137" s="78"/>
      <c r="J137" s="78"/>
      <c r="K137" s="79"/>
      <c r="L137" s="193"/>
    </row>
    <row r="138" spans="1:12" ht="18" customHeight="1">
      <c r="A138" s="206"/>
      <c r="B138" s="207" t="s">
        <v>119</v>
      </c>
      <c r="C138" s="72">
        <v>2249466</v>
      </c>
      <c r="D138" s="48">
        <v>2086441</v>
      </c>
      <c r="E138" s="74">
        <v>1564830</v>
      </c>
      <c r="F138" s="47">
        <f>(E138/D138)*100</f>
        <v>74.99996405362049</v>
      </c>
      <c r="G138" s="74">
        <v>2086441</v>
      </c>
      <c r="H138" s="208" t="e">
        <f>(#REF!/G138)*100</f>
        <v>#REF!</v>
      </c>
      <c r="I138" s="48">
        <v>1129205</v>
      </c>
      <c r="J138" s="48">
        <v>1129205</v>
      </c>
      <c r="K138" s="46">
        <v>1129205</v>
      </c>
      <c r="L138" s="209">
        <f>(K138/J138)*100</f>
        <v>100</v>
      </c>
    </row>
    <row r="139" spans="1:12" ht="18" customHeight="1">
      <c r="A139" s="206"/>
      <c r="B139" s="207" t="s">
        <v>118</v>
      </c>
      <c r="C139" s="103"/>
      <c r="D139" s="78"/>
      <c r="E139" s="104"/>
      <c r="F139" s="47"/>
      <c r="G139" s="104"/>
      <c r="H139" s="208"/>
      <c r="I139" s="48">
        <v>1361782</v>
      </c>
      <c r="J139" s="48">
        <v>1361782</v>
      </c>
      <c r="K139" s="46">
        <v>1361782</v>
      </c>
      <c r="L139" s="209">
        <f>(K139/J139)*100</f>
        <v>100</v>
      </c>
    </row>
    <row r="140" spans="1:12" ht="18" customHeight="1">
      <c r="A140" s="210"/>
      <c r="B140" s="211" t="s">
        <v>117</v>
      </c>
      <c r="C140" s="103"/>
      <c r="D140" s="78"/>
      <c r="E140" s="104"/>
      <c r="F140" s="80"/>
      <c r="G140" s="104"/>
      <c r="H140" s="208"/>
      <c r="I140" s="78">
        <v>1361782</v>
      </c>
      <c r="J140" s="78">
        <v>1361782</v>
      </c>
      <c r="K140" s="79">
        <v>1361782</v>
      </c>
      <c r="L140" s="209">
        <f>(K140/J140)*100</f>
        <v>100</v>
      </c>
    </row>
    <row r="141" spans="1:12" ht="18" customHeight="1">
      <c r="A141" s="62" t="s">
        <v>140</v>
      </c>
      <c r="B141" s="212" t="s">
        <v>141</v>
      </c>
      <c r="C141" s="213">
        <f aca="true" t="shared" si="9" ref="C141:E142">SUM(C142:C144)</f>
        <v>629736</v>
      </c>
      <c r="D141" s="213" t="e">
        <f t="shared" si="9"/>
        <v>#REF!</v>
      </c>
      <c r="E141" s="214" t="e">
        <f t="shared" si="9"/>
        <v>#REF!</v>
      </c>
      <c r="F141" s="215" t="e">
        <f>(E141/D141)*100</f>
        <v>#REF!</v>
      </c>
      <c r="G141" s="214" t="e">
        <f>SUM(G142:G144)</f>
        <v>#REF!</v>
      </c>
      <c r="H141" s="215" t="e">
        <f>(#REF!/G141)*100</f>
        <v>#REF!</v>
      </c>
      <c r="I141" s="213">
        <f>0</f>
        <v>0</v>
      </c>
      <c r="J141" s="213">
        <f>0</f>
        <v>0</v>
      </c>
      <c r="K141" s="214">
        <v>2.6</v>
      </c>
      <c r="L141" s="216">
        <v>0</v>
      </c>
    </row>
    <row r="142" spans="1:12" ht="18" customHeight="1">
      <c r="A142" s="62" t="s">
        <v>168</v>
      </c>
      <c r="B142" s="212" t="s">
        <v>169</v>
      </c>
      <c r="C142" s="213">
        <f t="shared" si="9"/>
        <v>314868</v>
      </c>
      <c r="D142" s="213" t="e">
        <f t="shared" si="9"/>
        <v>#REF!</v>
      </c>
      <c r="E142" s="214" t="e">
        <f t="shared" si="9"/>
        <v>#REF!</v>
      </c>
      <c r="F142" s="215" t="e">
        <f>(E142/D142)*100</f>
        <v>#REF!</v>
      </c>
      <c r="G142" s="214" t="e">
        <f>SUM(G143:G145)</f>
        <v>#REF!</v>
      </c>
      <c r="H142" s="215" t="e">
        <f>(#REF!/G142)*100</f>
        <v>#REF!</v>
      </c>
      <c r="I142" s="213">
        <f>0</f>
        <v>0</v>
      </c>
      <c r="J142" s="213">
        <f>0</f>
        <v>0</v>
      </c>
      <c r="K142" s="214">
        <v>83894</v>
      </c>
      <c r="L142" s="216">
        <v>0</v>
      </c>
    </row>
    <row r="143" spans="1:12" ht="18">
      <c r="A143" s="70"/>
      <c r="B143" s="175"/>
      <c r="C143" s="156"/>
      <c r="D143" s="156"/>
      <c r="E143" s="157"/>
      <c r="F143" s="158"/>
      <c r="G143" s="157"/>
      <c r="H143" s="158"/>
      <c r="I143" s="159"/>
      <c r="J143" s="159"/>
      <c r="K143" s="160"/>
      <c r="L143" s="161"/>
    </row>
    <row r="144" spans="1:12" ht="30" customHeight="1" thickBot="1">
      <c r="A144" s="162" t="s">
        <v>21</v>
      </c>
      <c r="B144" s="217" t="s">
        <v>22</v>
      </c>
      <c r="C144" s="218">
        <f>SUM(C146:C152)</f>
        <v>314868</v>
      </c>
      <c r="D144" s="218" t="e">
        <f>SUM(D145,#REF!)</f>
        <v>#REF!</v>
      </c>
      <c r="E144" s="219" t="e">
        <f>SUM(E145,#REF!)</f>
        <v>#REF!</v>
      </c>
      <c r="F144" s="176" t="e">
        <f>(E144/D144)*100</f>
        <v>#REF!</v>
      </c>
      <c r="G144" s="219" t="e">
        <f>SUM(G145,#REF!)</f>
        <v>#REF!</v>
      </c>
      <c r="H144" s="176" t="e">
        <f>(#REF!/G144)*100</f>
        <v>#REF!</v>
      </c>
      <c r="I144" s="218">
        <f>SUM(I145)</f>
        <v>486485</v>
      </c>
      <c r="J144" s="219">
        <f>SUM(J145)</f>
        <v>618922.3300000001</v>
      </c>
      <c r="K144" s="219">
        <f>SUM(K145)</f>
        <v>785614.9600000001</v>
      </c>
      <c r="L144" s="118">
        <f aca="true" t="shared" si="10" ref="L144:L156">(K144/J144)*100</f>
        <v>126.93272191358808</v>
      </c>
    </row>
    <row r="145" spans="1:12" ht="33.75" customHeight="1">
      <c r="A145" s="220"/>
      <c r="B145" s="39" t="s">
        <v>153</v>
      </c>
      <c r="C145" s="221"/>
      <c r="D145" s="221">
        <f>SUM(D146:D152)</f>
        <v>409496</v>
      </c>
      <c r="E145" s="222">
        <f>SUM(E146:E152)</f>
        <v>365812.12</v>
      </c>
      <c r="F145" s="178">
        <f>(E145/D145)*100</f>
        <v>89.33228163400864</v>
      </c>
      <c r="G145" s="222">
        <f>SUM(G146:G152)</f>
        <v>410161.17</v>
      </c>
      <c r="H145" s="178" t="e">
        <f>(#REF!/G145)*100</f>
        <v>#REF!</v>
      </c>
      <c r="I145" s="221">
        <f>SUM(I146:I156)</f>
        <v>486485</v>
      </c>
      <c r="J145" s="222">
        <f>SUM(J146:J156)</f>
        <v>618922.3300000001</v>
      </c>
      <c r="K145" s="222">
        <f>SUM(K146:K156)</f>
        <v>785614.9600000001</v>
      </c>
      <c r="L145" s="58">
        <f t="shared" si="10"/>
        <v>126.93272191358808</v>
      </c>
    </row>
    <row r="146" spans="1:12" ht="39" customHeight="1">
      <c r="A146" s="90" t="s">
        <v>137</v>
      </c>
      <c r="B146" s="77" t="s">
        <v>138</v>
      </c>
      <c r="C146" s="136"/>
      <c r="D146" s="136"/>
      <c r="E146" s="137"/>
      <c r="F146" s="99"/>
      <c r="G146" s="137"/>
      <c r="H146" s="99"/>
      <c r="I146" s="88">
        <f>0</f>
        <v>0</v>
      </c>
      <c r="J146" s="88">
        <f>0</f>
        <v>0</v>
      </c>
      <c r="K146" s="89">
        <v>245</v>
      </c>
      <c r="L146" s="60">
        <v>0</v>
      </c>
    </row>
    <row r="147" spans="1:12" ht="39" customHeight="1">
      <c r="A147" s="62" t="s">
        <v>48</v>
      </c>
      <c r="B147" s="92" t="s">
        <v>73</v>
      </c>
      <c r="C147" s="88">
        <v>10000</v>
      </c>
      <c r="D147" s="88">
        <v>10000</v>
      </c>
      <c r="E147" s="89">
        <v>6687.5</v>
      </c>
      <c r="F147" s="99">
        <f>(E147/D147)*100</f>
        <v>66.875</v>
      </c>
      <c r="G147" s="89">
        <v>6687.5</v>
      </c>
      <c r="H147" s="99" t="e">
        <f>(#REF!/G147)*100</f>
        <v>#REF!</v>
      </c>
      <c r="I147" s="88">
        <f>0</f>
        <v>0</v>
      </c>
      <c r="J147" s="88">
        <f>0</f>
        <v>0</v>
      </c>
      <c r="K147" s="89">
        <v>1712</v>
      </c>
      <c r="L147" s="60">
        <v>0</v>
      </c>
    </row>
    <row r="148" spans="1:12" ht="74.25" customHeight="1">
      <c r="A148" s="43" t="s">
        <v>40</v>
      </c>
      <c r="B148" s="44" t="s">
        <v>88</v>
      </c>
      <c r="C148" s="88"/>
      <c r="D148" s="88">
        <v>8000</v>
      </c>
      <c r="E148" s="89">
        <v>8228.12</v>
      </c>
      <c r="F148" s="99">
        <v>0</v>
      </c>
      <c r="G148" s="89">
        <v>10971</v>
      </c>
      <c r="H148" s="99">
        <v>0</v>
      </c>
      <c r="I148" s="88">
        <v>10000</v>
      </c>
      <c r="J148" s="89">
        <v>10000</v>
      </c>
      <c r="K148" s="89">
        <v>7694.86</v>
      </c>
      <c r="L148" s="60">
        <f t="shared" si="10"/>
        <v>76.9486</v>
      </c>
    </row>
    <row r="149" spans="1:12" ht="29.25" customHeight="1">
      <c r="A149" s="50" t="s">
        <v>41</v>
      </c>
      <c r="B149" s="69" t="s">
        <v>136</v>
      </c>
      <c r="C149" s="45">
        <v>600</v>
      </c>
      <c r="D149" s="45">
        <v>600</v>
      </c>
      <c r="E149" s="46">
        <v>1205</v>
      </c>
      <c r="F149" s="47">
        <f>(E149/D149)*100</f>
        <v>200.83333333333334</v>
      </c>
      <c r="G149" s="46">
        <v>1606.67</v>
      </c>
      <c r="H149" s="48">
        <v>0</v>
      </c>
      <c r="I149" s="47">
        <f>(H149/G149)*100</f>
        <v>0</v>
      </c>
      <c r="J149" s="46">
        <v>0</v>
      </c>
      <c r="K149" s="282">
        <v>665.3</v>
      </c>
      <c r="L149" s="49">
        <v>0</v>
      </c>
    </row>
    <row r="150" spans="1:12" ht="55.5" customHeight="1">
      <c r="A150" s="50" t="s">
        <v>47</v>
      </c>
      <c r="B150" s="69" t="s">
        <v>13</v>
      </c>
      <c r="C150" s="45"/>
      <c r="D150" s="45"/>
      <c r="E150" s="46"/>
      <c r="F150" s="47"/>
      <c r="G150" s="46"/>
      <c r="H150" s="48"/>
      <c r="I150" s="47">
        <v>0</v>
      </c>
      <c r="J150" s="46">
        <v>8500</v>
      </c>
      <c r="K150" s="282">
        <v>8219.2</v>
      </c>
      <c r="L150" s="223">
        <v>0</v>
      </c>
    </row>
    <row r="151" spans="1:12" ht="42" customHeight="1">
      <c r="A151" s="43" t="s">
        <v>64</v>
      </c>
      <c r="B151" s="224" t="s">
        <v>23</v>
      </c>
      <c r="C151" s="88">
        <v>0</v>
      </c>
      <c r="D151" s="88">
        <v>152590</v>
      </c>
      <c r="E151" s="89">
        <v>111422</v>
      </c>
      <c r="F151" s="99">
        <f>(E151/D151)*100</f>
        <v>73.02051248443541</v>
      </c>
      <c r="G151" s="89">
        <v>152590</v>
      </c>
      <c r="H151" s="99" t="e">
        <f>(#REF!/G151)*100</f>
        <v>#REF!</v>
      </c>
      <c r="I151" s="88">
        <v>36699</v>
      </c>
      <c r="J151" s="89">
        <v>61039</v>
      </c>
      <c r="K151" s="89">
        <v>60971</v>
      </c>
      <c r="L151" s="60">
        <f t="shared" si="10"/>
        <v>99.8885958157899</v>
      </c>
    </row>
    <row r="152" spans="1:12" ht="51" customHeight="1">
      <c r="A152" s="43" t="s">
        <v>65</v>
      </c>
      <c r="B152" s="224" t="s">
        <v>32</v>
      </c>
      <c r="C152" s="88">
        <f>175500+15900+112868</f>
        <v>304268</v>
      </c>
      <c r="D152" s="88">
        <v>238306</v>
      </c>
      <c r="E152" s="89">
        <v>238269.5</v>
      </c>
      <c r="F152" s="99">
        <f>(E152/D152)*100</f>
        <v>99.98468355811437</v>
      </c>
      <c r="G152" s="89">
        <v>238306</v>
      </c>
      <c r="H152" s="99" t="e">
        <f>(#REF!/G152)*100</f>
        <v>#REF!</v>
      </c>
      <c r="I152" s="88">
        <v>356151</v>
      </c>
      <c r="J152" s="89">
        <v>356151</v>
      </c>
      <c r="K152" s="89">
        <v>403424.3</v>
      </c>
      <c r="L152" s="60">
        <f t="shared" si="10"/>
        <v>113.2733868499597</v>
      </c>
    </row>
    <row r="153" spans="1:12" ht="51" customHeight="1">
      <c r="A153" s="43" t="s">
        <v>142</v>
      </c>
      <c r="B153" s="224" t="s">
        <v>150</v>
      </c>
      <c r="C153" s="88">
        <f>175500+15900+112868</f>
        <v>304268</v>
      </c>
      <c r="D153" s="88">
        <v>238306</v>
      </c>
      <c r="E153" s="89">
        <v>238269.5</v>
      </c>
      <c r="F153" s="99">
        <f>(E153/D153)*100</f>
        <v>99.98468355811437</v>
      </c>
      <c r="G153" s="89">
        <v>238306</v>
      </c>
      <c r="H153" s="99" t="e">
        <f>(#REF!/G153)*100</f>
        <v>#REF!</v>
      </c>
      <c r="I153" s="88">
        <f>0</f>
        <v>0</v>
      </c>
      <c r="J153" s="89">
        <f>0</f>
        <v>0</v>
      </c>
      <c r="K153" s="89">
        <v>143654.98</v>
      </c>
      <c r="L153" s="60">
        <v>0</v>
      </c>
    </row>
    <row r="154" spans="1:12" ht="69.75" customHeight="1">
      <c r="A154" s="43" t="s">
        <v>160</v>
      </c>
      <c r="B154" s="224" t="s">
        <v>161</v>
      </c>
      <c r="C154" s="88"/>
      <c r="D154" s="88"/>
      <c r="E154" s="89"/>
      <c r="F154" s="99"/>
      <c r="G154" s="89"/>
      <c r="H154" s="99"/>
      <c r="I154" s="88">
        <f>0</f>
        <v>0</v>
      </c>
      <c r="J154" s="89">
        <v>99473</v>
      </c>
      <c r="K154" s="89">
        <v>76538.88</v>
      </c>
      <c r="L154" s="60">
        <v>0</v>
      </c>
    </row>
    <row r="155" spans="1:12" ht="51" customHeight="1">
      <c r="A155" s="43" t="s">
        <v>115</v>
      </c>
      <c r="B155" s="63" t="s">
        <v>116</v>
      </c>
      <c r="C155" s="88">
        <f>451000+465000+175000</f>
        <v>1091000</v>
      </c>
      <c r="D155" s="88">
        <v>1353750</v>
      </c>
      <c r="E155" s="89">
        <v>971095</v>
      </c>
      <c r="F155" s="99">
        <f>(E155/D155)*100</f>
        <v>71.733702677747</v>
      </c>
      <c r="G155" s="89">
        <v>1353750</v>
      </c>
      <c r="H155" s="99" t="e">
        <f>(#REF!/G155)*100</f>
        <v>#REF!</v>
      </c>
      <c r="I155" s="88">
        <v>71090</v>
      </c>
      <c r="J155" s="89">
        <v>71195.92</v>
      </c>
      <c r="K155" s="89">
        <f>70116.01</f>
        <v>70116.01</v>
      </c>
      <c r="L155" s="60">
        <f t="shared" si="10"/>
        <v>98.48318555332945</v>
      </c>
    </row>
    <row r="156" spans="1:12" ht="51" customHeight="1">
      <c r="A156" s="225" t="s">
        <v>123</v>
      </c>
      <c r="B156" s="63" t="s">
        <v>116</v>
      </c>
      <c r="C156" s="226"/>
      <c r="D156" s="88"/>
      <c r="E156" s="89"/>
      <c r="F156" s="99"/>
      <c r="G156" s="89"/>
      <c r="H156" s="99"/>
      <c r="I156" s="88">
        <v>12545</v>
      </c>
      <c r="J156" s="89">
        <v>12563.41</v>
      </c>
      <c r="K156" s="89">
        <f>12373.43</f>
        <v>12373.43</v>
      </c>
      <c r="L156" s="60">
        <f t="shared" si="10"/>
        <v>98.48783093125195</v>
      </c>
    </row>
    <row r="157" spans="1:12" ht="18">
      <c r="A157" s="148"/>
      <c r="B157" s="227"/>
      <c r="C157" s="103"/>
      <c r="D157" s="103"/>
      <c r="E157" s="104"/>
      <c r="F157" s="105"/>
      <c r="G157" s="104"/>
      <c r="H157" s="105"/>
      <c r="I157" s="106"/>
      <c r="J157" s="106"/>
      <c r="K157" s="107"/>
      <c r="L157" s="108"/>
    </row>
    <row r="158" spans="1:12" ht="18">
      <c r="A158" s="70"/>
      <c r="B158" s="155"/>
      <c r="C158" s="156"/>
      <c r="D158" s="156"/>
      <c r="E158" s="157"/>
      <c r="F158" s="158"/>
      <c r="G158" s="157"/>
      <c r="H158" s="158"/>
      <c r="I158" s="159"/>
      <c r="J158" s="159"/>
      <c r="K158" s="160"/>
      <c r="L158" s="161"/>
    </row>
    <row r="159" spans="1:12" ht="27.75" customHeight="1" thickBot="1">
      <c r="A159" s="162" t="s">
        <v>33</v>
      </c>
      <c r="B159" s="228" t="s">
        <v>34</v>
      </c>
      <c r="C159" s="229">
        <f>SUM(C161:C161)</f>
        <v>500000</v>
      </c>
      <c r="D159" s="229">
        <f>SUM(D160)</f>
        <v>525000</v>
      </c>
      <c r="E159" s="230">
        <f>SUM(E160)</f>
        <v>526646.84</v>
      </c>
      <c r="F159" s="231">
        <f>(E159/D159)*100</f>
        <v>100.31368380952381</v>
      </c>
      <c r="G159" s="230">
        <f>SUM(G160)</f>
        <v>540000</v>
      </c>
      <c r="H159" s="231" t="e">
        <f>(#REF!/G159)*100</f>
        <v>#REF!</v>
      </c>
      <c r="I159" s="229">
        <f>SUM(I160)</f>
        <v>650220</v>
      </c>
      <c r="J159" s="229">
        <f>SUM(J160)</f>
        <v>700270</v>
      </c>
      <c r="K159" s="230">
        <f>SUM(K160)</f>
        <v>699227.75</v>
      </c>
      <c r="L159" s="118">
        <f>(K159/J159)*100</f>
        <v>99.85116455081612</v>
      </c>
    </row>
    <row r="160" spans="1:12" ht="33.75" customHeight="1">
      <c r="A160" s="39"/>
      <c r="B160" s="39" t="s">
        <v>153</v>
      </c>
      <c r="C160" s="232"/>
      <c r="D160" s="232">
        <f>SUM(D161)</f>
        <v>525000</v>
      </c>
      <c r="E160" s="233">
        <f>SUM(E161)</f>
        <v>526646.84</v>
      </c>
      <c r="F160" s="234">
        <f>(E160/D160)*100</f>
        <v>100.31368380952381</v>
      </c>
      <c r="G160" s="233">
        <f>SUM(G161)</f>
        <v>540000</v>
      </c>
      <c r="H160" s="234" t="e">
        <f>(#REF!/G160)*100</f>
        <v>#REF!</v>
      </c>
      <c r="I160" s="232">
        <f>SUM(I161:I163)</f>
        <v>650220</v>
      </c>
      <c r="J160" s="232">
        <f>SUM(J161:J163)</f>
        <v>700270</v>
      </c>
      <c r="K160" s="233">
        <f>SUM(K161:K163)</f>
        <v>699227.75</v>
      </c>
      <c r="L160" s="58">
        <f>(K160/J160)*100</f>
        <v>99.85116455081612</v>
      </c>
    </row>
    <row r="161" spans="1:12" ht="37.5" customHeight="1">
      <c r="A161" s="120" t="s">
        <v>66</v>
      </c>
      <c r="B161" s="235" t="s">
        <v>151</v>
      </c>
      <c r="C161" s="136">
        <v>500000</v>
      </c>
      <c r="D161" s="136">
        <v>525000</v>
      </c>
      <c r="E161" s="137">
        <v>526646.84</v>
      </c>
      <c r="F161" s="138">
        <f>(E161/D161)*100</f>
        <v>100.31368380952381</v>
      </c>
      <c r="G161" s="137">
        <v>540000</v>
      </c>
      <c r="H161" s="138" t="e">
        <f>(#REF!/G161)*100</f>
        <v>#REF!</v>
      </c>
      <c r="I161" s="136">
        <v>650000</v>
      </c>
      <c r="J161" s="136">
        <v>700000</v>
      </c>
      <c r="K161" s="288">
        <v>698517.75</v>
      </c>
      <c r="L161" s="60">
        <f>(K161/J161)*100</f>
        <v>99.78825</v>
      </c>
    </row>
    <row r="162" spans="1:12" ht="37.5" customHeight="1">
      <c r="A162" s="62" t="s">
        <v>41</v>
      </c>
      <c r="B162" s="180" t="s">
        <v>136</v>
      </c>
      <c r="C162" s="181">
        <v>600</v>
      </c>
      <c r="D162" s="181">
        <v>600</v>
      </c>
      <c r="E162" s="89">
        <v>1205</v>
      </c>
      <c r="F162" s="99">
        <f>(E162/D162)*100</f>
        <v>200.83333333333334</v>
      </c>
      <c r="G162" s="89">
        <v>1606.67</v>
      </c>
      <c r="H162" s="88">
        <v>0</v>
      </c>
      <c r="I162" s="99">
        <f>(H162/G162)*100</f>
        <v>0</v>
      </c>
      <c r="J162" s="89">
        <v>0</v>
      </c>
      <c r="K162" s="89">
        <f>440</f>
        <v>440</v>
      </c>
      <c r="L162" s="49">
        <v>0</v>
      </c>
    </row>
    <row r="163" spans="1:12" ht="54">
      <c r="A163" s="43" t="s">
        <v>49</v>
      </c>
      <c r="B163" s="63" t="s">
        <v>67</v>
      </c>
      <c r="C163" s="213">
        <f>10413000+80000+619000+30000</f>
        <v>11142000</v>
      </c>
      <c r="D163" s="213">
        <v>10212000</v>
      </c>
      <c r="E163" s="214">
        <v>6368663</v>
      </c>
      <c r="F163" s="99">
        <f>(E163/D163)*100</f>
        <v>62.36450254602428</v>
      </c>
      <c r="G163" s="214">
        <v>10212000</v>
      </c>
      <c r="H163" s="100" t="e">
        <f>(#REF!/G163)*100</f>
        <v>#REF!</v>
      </c>
      <c r="I163" s="236">
        <v>220</v>
      </c>
      <c r="J163" s="236">
        <v>270</v>
      </c>
      <c r="K163" s="288">
        <v>270</v>
      </c>
      <c r="L163" s="60">
        <f>(K163/J163)*100</f>
        <v>100</v>
      </c>
    </row>
    <row r="164" spans="1:12" ht="18">
      <c r="A164" s="148"/>
      <c r="B164" s="102"/>
      <c r="C164" s="103"/>
      <c r="D164" s="103"/>
      <c r="E164" s="104"/>
      <c r="F164" s="105"/>
      <c r="G164" s="104"/>
      <c r="H164" s="105"/>
      <c r="I164" s="106"/>
      <c r="J164" s="106"/>
      <c r="K164" s="107"/>
      <c r="L164" s="108"/>
    </row>
    <row r="165" spans="1:12" ht="18">
      <c r="A165" s="70"/>
      <c r="B165" s="237"/>
      <c r="C165" s="238"/>
      <c r="D165" s="238"/>
      <c r="E165" s="157"/>
      <c r="F165" s="158"/>
      <c r="G165" s="157"/>
      <c r="H165" s="158"/>
      <c r="I165" s="159"/>
      <c r="J165" s="159"/>
      <c r="K165" s="160"/>
      <c r="L165" s="161"/>
    </row>
    <row r="166" spans="1:12" ht="32.25" customHeight="1" thickBot="1">
      <c r="A166" s="113" t="s">
        <v>68</v>
      </c>
      <c r="B166" s="145" t="s">
        <v>69</v>
      </c>
      <c r="C166" s="115">
        <f>SUM(C170:C172)</f>
        <v>12233000</v>
      </c>
      <c r="D166" s="115">
        <f>SUM(D167)</f>
        <v>11565750</v>
      </c>
      <c r="E166" s="116">
        <f>SUM(E167)</f>
        <v>7339758</v>
      </c>
      <c r="F166" s="231">
        <f aca="true" t="shared" si="11" ref="F166:F175">(E166/D166)*100</f>
        <v>63.46115037935283</v>
      </c>
      <c r="G166" s="116">
        <f>SUM(G167)</f>
        <v>11565750</v>
      </c>
      <c r="H166" s="231" t="e">
        <f>(#REF!/G166)*100</f>
        <v>#REF!</v>
      </c>
      <c r="I166" s="115">
        <f>SUM(I167)</f>
        <v>10335000</v>
      </c>
      <c r="J166" s="115">
        <f>SUM(J167)</f>
        <v>9972705</v>
      </c>
      <c r="K166" s="116">
        <f>SUM(K167)</f>
        <v>9803677.95</v>
      </c>
      <c r="L166" s="118">
        <f aca="true" t="shared" si="12" ref="L166:L174">(K166/J166)*100</f>
        <v>98.30510327940112</v>
      </c>
    </row>
    <row r="167" spans="1:12" ht="33.75" customHeight="1">
      <c r="A167" s="39"/>
      <c r="B167" s="39" t="s">
        <v>153</v>
      </c>
      <c r="C167" s="86"/>
      <c r="D167" s="86">
        <f>SUM(D170:D172)</f>
        <v>11565750</v>
      </c>
      <c r="E167" s="87">
        <f>SUM(E170:E172)</f>
        <v>7339758</v>
      </c>
      <c r="F167" s="234">
        <f t="shared" si="11"/>
        <v>63.46115037935283</v>
      </c>
      <c r="G167" s="87">
        <f>SUM(G170:G172)</f>
        <v>11565750</v>
      </c>
      <c r="H167" s="234" t="e">
        <f>(#REF!/G167)*100</f>
        <v>#REF!</v>
      </c>
      <c r="I167" s="86">
        <f>SUM(I168:I174)</f>
        <v>10335000</v>
      </c>
      <c r="J167" s="86">
        <f>SUM(J168:J174)</f>
        <v>9972705</v>
      </c>
      <c r="K167" s="87">
        <f>SUM(K168:K176)</f>
        <v>9803677.95</v>
      </c>
      <c r="L167" s="58">
        <f t="shared" si="12"/>
        <v>98.30510327940112</v>
      </c>
    </row>
    <row r="168" spans="1:12" ht="33.75" customHeight="1">
      <c r="A168" s="62" t="s">
        <v>48</v>
      </c>
      <c r="B168" s="92" t="s">
        <v>73</v>
      </c>
      <c r="C168" s="88">
        <v>10000</v>
      </c>
      <c r="D168" s="88">
        <v>10000</v>
      </c>
      <c r="E168" s="89">
        <v>6687.5</v>
      </c>
      <c r="F168" s="99">
        <f>(E168/D168)*100</f>
        <v>66.875</v>
      </c>
      <c r="G168" s="89">
        <v>6687.5</v>
      </c>
      <c r="H168" s="99" t="e">
        <f>(#REF!/G168)*100</f>
        <v>#REF!</v>
      </c>
      <c r="I168" s="88">
        <f>0</f>
        <v>0</v>
      </c>
      <c r="J168" s="88">
        <f>0</f>
        <v>0</v>
      </c>
      <c r="K168" s="89">
        <v>28.06</v>
      </c>
      <c r="L168" s="60">
        <v>0</v>
      </c>
    </row>
    <row r="169" spans="1:12" ht="33.75" customHeight="1">
      <c r="A169" s="50" t="s">
        <v>41</v>
      </c>
      <c r="B169" s="69" t="s">
        <v>136</v>
      </c>
      <c r="C169" s="45">
        <v>600</v>
      </c>
      <c r="D169" s="45">
        <v>600</v>
      </c>
      <c r="E169" s="46">
        <v>1205</v>
      </c>
      <c r="F169" s="47">
        <f>(E169/D169)*100</f>
        <v>200.83333333333334</v>
      </c>
      <c r="G169" s="46">
        <v>1606.67</v>
      </c>
      <c r="H169" s="48">
        <v>0</v>
      </c>
      <c r="I169" s="47">
        <f>(H169/G169)*100</f>
        <v>0</v>
      </c>
      <c r="J169" s="46">
        <v>0</v>
      </c>
      <c r="K169" s="282">
        <v>12386</v>
      </c>
      <c r="L169" s="49">
        <v>0</v>
      </c>
    </row>
    <row r="170" spans="1:12" ht="63" customHeight="1">
      <c r="A170" s="43" t="s">
        <v>49</v>
      </c>
      <c r="B170" s="63" t="s">
        <v>67</v>
      </c>
      <c r="C170" s="213">
        <f>10413000+80000+619000+30000</f>
        <v>11142000</v>
      </c>
      <c r="D170" s="213">
        <v>10212000</v>
      </c>
      <c r="E170" s="214">
        <v>6368663</v>
      </c>
      <c r="F170" s="99">
        <f t="shared" si="11"/>
        <v>62.36450254602428</v>
      </c>
      <c r="G170" s="214">
        <v>10212000</v>
      </c>
      <c r="H170" s="100" t="e">
        <f>(#REF!/G170)*100</f>
        <v>#REF!</v>
      </c>
      <c r="I170" s="236">
        <v>8419000</v>
      </c>
      <c r="J170" s="236">
        <v>7764249</v>
      </c>
      <c r="K170" s="288">
        <v>7670110.02</v>
      </c>
      <c r="L170" s="67">
        <f t="shared" si="12"/>
        <v>98.78753270277653</v>
      </c>
    </row>
    <row r="171" spans="1:12" ht="63" customHeight="1">
      <c r="A171" s="50" t="s">
        <v>47</v>
      </c>
      <c r="B171" s="69" t="s">
        <v>13</v>
      </c>
      <c r="C171" s="45"/>
      <c r="D171" s="45"/>
      <c r="E171" s="46"/>
      <c r="F171" s="47"/>
      <c r="G171" s="46"/>
      <c r="H171" s="48"/>
      <c r="I171" s="47">
        <v>0</v>
      </c>
      <c r="J171" s="46">
        <v>10000</v>
      </c>
      <c r="K171" s="282">
        <v>9327.8</v>
      </c>
      <c r="L171" s="223">
        <v>0</v>
      </c>
    </row>
    <row r="172" spans="1:12" ht="39.75" customHeight="1">
      <c r="A172" s="43" t="s">
        <v>64</v>
      </c>
      <c r="B172" s="63" t="s">
        <v>23</v>
      </c>
      <c r="C172" s="88">
        <f>451000+465000+175000</f>
        <v>1091000</v>
      </c>
      <c r="D172" s="88">
        <v>1353750</v>
      </c>
      <c r="E172" s="89">
        <v>971095</v>
      </c>
      <c r="F172" s="99">
        <f t="shared" si="11"/>
        <v>71.733702677747</v>
      </c>
      <c r="G172" s="89">
        <v>1353750</v>
      </c>
      <c r="H172" s="99" t="e">
        <f>(#REF!/G172)*100</f>
        <v>#REF!</v>
      </c>
      <c r="I172" s="88">
        <v>1916000</v>
      </c>
      <c r="J172" s="88">
        <v>1681473</v>
      </c>
      <c r="K172" s="89">
        <v>1677389.89</v>
      </c>
      <c r="L172" s="60">
        <f t="shared" si="12"/>
        <v>99.75717064740259</v>
      </c>
    </row>
    <row r="173" spans="1:12" ht="39.75" customHeight="1">
      <c r="A173" s="43" t="s">
        <v>115</v>
      </c>
      <c r="B173" s="63" t="s">
        <v>116</v>
      </c>
      <c r="C173" s="88">
        <f>451000+465000+175000</f>
        <v>1091000</v>
      </c>
      <c r="D173" s="88">
        <v>1353750</v>
      </c>
      <c r="E173" s="89">
        <v>971095</v>
      </c>
      <c r="F173" s="99">
        <f t="shared" si="11"/>
        <v>71.733702677747</v>
      </c>
      <c r="G173" s="89">
        <v>1353750</v>
      </c>
      <c r="H173" s="99" t="e">
        <f>(#REF!/G173)*100</f>
        <v>#REF!</v>
      </c>
      <c r="I173" s="88">
        <f>0</f>
        <v>0</v>
      </c>
      <c r="J173" s="88">
        <v>439436</v>
      </c>
      <c r="K173" s="89">
        <v>306648.6</v>
      </c>
      <c r="L173" s="60">
        <f t="shared" si="12"/>
        <v>69.78231187249109</v>
      </c>
    </row>
    <row r="174" spans="1:12" ht="39.75" customHeight="1">
      <c r="A174" s="43" t="s">
        <v>123</v>
      </c>
      <c r="B174" s="63" t="s">
        <v>116</v>
      </c>
      <c r="C174" s="88">
        <f>451000+465000+175000</f>
        <v>1091000</v>
      </c>
      <c r="D174" s="88">
        <v>1353750</v>
      </c>
      <c r="E174" s="89">
        <v>971095</v>
      </c>
      <c r="F174" s="99">
        <f t="shared" si="11"/>
        <v>71.733702677747</v>
      </c>
      <c r="G174" s="89">
        <v>1353750</v>
      </c>
      <c r="H174" s="99" t="e">
        <f>(#REF!/G174)*100</f>
        <v>#REF!</v>
      </c>
      <c r="I174" s="88">
        <v>0</v>
      </c>
      <c r="J174" s="88">
        <v>77547</v>
      </c>
      <c r="K174" s="89">
        <v>54114.45</v>
      </c>
      <c r="L174" s="60">
        <f t="shared" si="12"/>
        <v>69.78277689659174</v>
      </c>
    </row>
    <row r="175" spans="1:12" ht="55.5" customHeight="1">
      <c r="A175" s="43" t="s">
        <v>78</v>
      </c>
      <c r="B175" s="92" t="s">
        <v>79</v>
      </c>
      <c r="C175" s="97">
        <v>5470</v>
      </c>
      <c r="D175" s="97">
        <v>6234</v>
      </c>
      <c r="E175" s="98">
        <v>16668.42</v>
      </c>
      <c r="F175" s="100">
        <f t="shared" si="11"/>
        <v>267.3792107795957</v>
      </c>
      <c r="G175" s="98">
        <v>16668.42</v>
      </c>
      <c r="H175" s="100" t="e">
        <f>(#REF!/G175)*100</f>
        <v>#REF!</v>
      </c>
      <c r="I175" s="97">
        <f>0</f>
        <v>0</v>
      </c>
      <c r="J175" s="97">
        <v>0</v>
      </c>
      <c r="K175" s="98">
        <v>69705.96</v>
      </c>
      <c r="L175" s="67">
        <v>0</v>
      </c>
    </row>
    <row r="176" spans="1:12" ht="39.75" customHeight="1">
      <c r="A176" s="43" t="s">
        <v>143</v>
      </c>
      <c r="B176" s="92" t="s">
        <v>147</v>
      </c>
      <c r="C176" s="97">
        <v>5470</v>
      </c>
      <c r="D176" s="97">
        <v>6234</v>
      </c>
      <c r="E176" s="98">
        <v>16668.42</v>
      </c>
      <c r="F176" s="100">
        <f>(E176/D176)*100</f>
        <v>267.3792107795957</v>
      </c>
      <c r="G176" s="98">
        <v>16668.42</v>
      </c>
      <c r="H176" s="100" t="e">
        <f>(#REF!/G176)*100</f>
        <v>#REF!</v>
      </c>
      <c r="I176" s="97">
        <f>0</f>
        <v>0</v>
      </c>
      <c r="J176" s="97">
        <v>0</v>
      </c>
      <c r="K176" s="98">
        <v>3967.17</v>
      </c>
      <c r="L176" s="67">
        <v>0</v>
      </c>
    </row>
    <row r="177" spans="1:12" ht="13.5" customHeight="1">
      <c r="A177" s="239"/>
      <c r="B177" s="240"/>
      <c r="C177" s="241"/>
      <c r="D177" s="241"/>
      <c r="E177" s="74"/>
      <c r="F177" s="75"/>
      <c r="G177" s="74"/>
      <c r="H177" s="75"/>
      <c r="I177" s="73"/>
      <c r="J177" s="73"/>
      <c r="K177" s="76"/>
      <c r="L177" s="195"/>
    </row>
    <row r="178" spans="1:12" ht="33.75" customHeight="1" thickBot="1">
      <c r="A178" s="242" t="s">
        <v>81</v>
      </c>
      <c r="B178" s="243" t="s">
        <v>110</v>
      </c>
      <c r="C178" s="244">
        <f>SUM(C179:C182)</f>
        <v>12087000</v>
      </c>
      <c r="D178" s="244">
        <f>SUM(D180)</f>
        <v>945000</v>
      </c>
      <c r="E178" s="245">
        <f>SUM(E180)</f>
        <v>321874</v>
      </c>
      <c r="F178" s="231">
        <f>(E178/D178)*100</f>
        <v>34.06074074074074</v>
      </c>
      <c r="G178" s="246">
        <f>SUM(G180)</f>
        <v>696877</v>
      </c>
      <c r="H178" s="231" t="e">
        <f>(#REF!/G178)*100</f>
        <v>#REF!</v>
      </c>
      <c r="I178" s="218">
        <f>SUM(I180)</f>
        <v>480000</v>
      </c>
      <c r="J178" s="218">
        <f>SUM(J180)</f>
        <v>2028</v>
      </c>
      <c r="K178" s="219">
        <f>SUM(K180)</f>
        <v>1427.5</v>
      </c>
      <c r="L178" s="118">
        <f>(K178/J178)*100</f>
        <v>70.3895463510848</v>
      </c>
    </row>
    <row r="179" spans="1:12" ht="12.75" customHeight="1" hidden="1">
      <c r="A179" s="247" t="s">
        <v>41</v>
      </c>
      <c r="B179" s="39" t="s">
        <v>156</v>
      </c>
      <c r="C179" s="45">
        <v>0</v>
      </c>
      <c r="D179" s="45">
        <v>0</v>
      </c>
      <c r="E179" s="46">
        <v>0</v>
      </c>
      <c r="F179" s="47">
        <v>0</v>
      </c>
      <c r="G179" s="46">
        <v>0</v>
      </c>
      <c r="H179" s="47">
        <v>0</v>
      </c>
      <c r="I179" s="48">
        <v>0</v>
      </c>
      <c r="J179" s="48">
        <v>0</v>
      </c>
      <c r="K179" s="46">
        <v>0</v>
      </c>
      <c r="L179" s="209"/>
    </row>
    <row r="180" spans="1:12" ht="33.75" customHeight="1">
      <c r="A180" s="93"/>
      <c r="B180" s="93" t="s">
        <v>153</v>
      </c>
      <c r="C180" s="181"/>
      <c r="D180" s="248">
        <f>SUM(D182:D182)</f>
        <v>945000</v>
      </c>
      <c r="E180" s="249">
        <f>SUM(E182:E182)</f>
        <v>321874</v>
      </c>
      <c r="F180" s="250">
        <f>(E180/D180)*100</f>
        <v>34.06074074074074</v>
      </c>
      <c r="G180" s="248">
        <f>SUM(G182:G182)</f>
        <v>696877</v>
      </c>
      <c r="H180" s="250" t="e">
        <f>(#REF!/G180)*100</f>
        <v>#REF!</v>
      </c>
      <c r="I180" s="251">
        <f>SUM(I181:I182)</f>
        <v>480000</v>
      </c>
      <c r="J180" s="251">
        <f>SUM(J181:J182)</f>
        <v>2028</v>
      </c>
      <c r="K180" s="289">
        <f>SUM(K181:K182)</f>
        <v>1427.5</v>
      </c>
      <c r="L180" s="58">
        <f>(K180/J180)*100</f>
        <v>70.3895463510848</v>
      </c>
    </row>
    <row r="181" spans="1:12" ht="57.75" customHeight="1">
      <c r="A181" s="43" t="s">
        <v>49</v>
      </c>
      <c r="B181" s="63" t="s">
        <v>67</v>
      </c>
      <c r="C181" s="213">
        <f>10413000+80000+619000+30000</f>
        <v>11142000</v>
      </c>
      <c r="D181" s="213">
        <v>10212000</v>
      </c>
      <c r="E181" s="214">
        <v>6368663</v>
      </c>
      <c r="F181" s="99">
        <f>(E181/D181)*100</f>
        <v>62.36450254602428</v>
      </c>
      <c r="G181" s="214">
        <v>10212000</v>
      </c>
      <c r="H181" s="100" t="e">
        <f>(#REF!/G181)*100</f>
        <v>#REF!</v>
      </c>
      <c r="I181" s="236">
        <v>0</v>
      </c>
      <c r="J181" s="236">
        <f>2028</f>
        <v>2028</v>
      </c>
      <c r="K181" s="288">
        <v>1427.5</v>
      </c>
      <c r="L181" s="60">
        <f>(K181/J181)*100</f>
        <v>70.3895463510848</v>
      </c>
    </row>
    <row r="182" spans="1:12" ht="47.25" customHeight="1">
      <c r="A182" s="252" t="s">
        <v>82</v>
      </c>
      <c r="B182" s="92" t="s">
        <v>95</v>
      </c>
      <c r="C182" s="253">
        <v>945000</v>
      </c>
      <c r="D182" s="253">
        <v>945000</v>
      </c>
      <c r="E182" s="98">
        <v>321874</v>
      </c>
      <c r="F182" s="100">
        <f>(E182/D182)*100</f>
        <v>34.06074074074074</v>
      </c>
      <c r="G182" s="98">
        <v>696877</v>
      </c>
      <c r="H182" s="100" t="e">
        <f>(#REF!/G182)*100</f>
        <v>#REF!</v>
      </c>
      <c r="I182" s="97">
        <v>480000</v>
      </c>
      <c r="J182" s="97">
        <v>0</v>
      </c>
      <c r="K182" s="98">
        <v>0</v>
      </c>
      <c r="L182" s="60">
        <v>0</v>
      </c>
    </row>
    <row r="183" spans="1:12" ht="18">
      <c r="A183" s="254"/>
      <c r="B183" s="149"/>
      <c r="C183" s="255"/>
      <c r="D183" s="256"/>
      <c r="E183" s="104"/>
      <c r="F183" s="105"/>
      <c r="G183" s="104"/>
      <c r="H183" s="105"/>
      <c r="I183" s="106"/>
      <c r="J183" s="106"/>
      <c r="K183" s="107"/>
      <c r="L183" s="108"/>
    </row>
    <row r="184" spans="1:13" ht="33.75" customHeight="1" thickBot="1">
      <c r="A184" s="242" t="s">
        <v>129</v>
      </c>
      <c r="B184" s="243" t="s">
        <v>130</v>
      </c>
      <c r="C184" s="244">
        <f>SUM(C185:C188)</f>
        <v>12087600</v>
      </c>
      <c r="D184" s="244">
        <f>SUM(D185)</f>
        <v>945000</v>
      </c>
      <c r="E184" s="245">
        <f>SUM(E185)</f>
        <v>321874</v>
      </c>
      <c r="F184" s="231">
        <f>(E184/D184)*100</f>
        <v>34.06074074074074</v>
      </c>
      <c r="G184" s="246">
        <f>SUM(G185)</f>
        <v>696877</v>
      </c>
      <c r="H184" s="231" t="e">
        <f>(#REF!/G184)*100</f>
        <v>#REF!</v>
      </c>
      <c r="I184" s="218">
        <f>SUM(I185)</f>
        <v>0</v>
      </c>
      <c r="J184" s="218">
        <f>SUM(J185)</f>
        <v>334519</v>
      </c>
      <c r="K184" s="219">
        <f>SUM(K185)</f>
        <v>150324.53</v>
      </c>
      <c r="L184" s="257">
        <f>(K184/J184)*100</f>
        <v>44.937516254682095</v>
      </c>
      <c r="M184" s="5"/>
    </row>
    <row r="185" spans="1:12" ht="36" customHeight="1">
      <c r="A185" s="93"/>
      <c r="B185" s="93" t="s">
        <v>153</v>
      </c>
      <c r="C185" s="181"/>
      <c r="D185" s="248">
        <f>SUM(D188:D188)</f>
        <v>945000</v>
      </c>
      <c r="E185" s="249">
        <f>SUM(E188:E188)</f>
        <v>321874</v>
      </c>
      <c r="F185" s="250">
        <f>(E185/D185)*100</f>
        <v>34.06074074074074</v>
      </c>
      <c r="G185" s="248">
        <f>SUM(G188:G188)</f>
        <v>696877</v>
      </c>
      <c r="H185" s="250" t="e">
        <f>(#REF!/G185)*100</f>
        <v>#REF!</v>
      </c>
      <c r="I185" s="251">
        <f>SUM(I187:I188)</f>
        <v>0</v>
      </c>
      <c r="J185" s="251">
        <f>SUM(J187:J188)</f>
        <v>334519</v>
      </c>
      <c r="K185" s="289">
        <f>SUM(K186:K188)</f>
        <v>150324.53</v>
      </c>
      <c r="L185" s="58">
        <f>(K185/J185)*100</f>
        <v>44.937516254682095</v>
      </c>
    </row>
    <row r="186" spans="1:12" ht="36" customHeight="1">
      <c r="A186" s="50" t="s">
        <v>41</v>
      </c>
      <c r="B186" s="69" t="s">
        <v>136</v>
      </c>
      <c r="C186" s="45">
        <v>600</v>
      </c>
      <c r="D186" s="45">
        <v>600</v>
      </c>
      <c r="E186" s="46">
        <v>1205</v>
      </c>
      <c r="F186" s="47">
        <f>(E186/D186)*100</f>
        <v>200.83333333333334</v>
      </c>
      <c r="G186" s="46">
        <v>1606.67</v>
      </c>
      <c r="H186" s="48">
        <v>0</v>
      </c>
      <c r="I186" s="258">
        <f>(H186/G186)*100</f>
        <v>0</v>
      </c>
      <c r="J186" s="46">
        <v>0</v>
      </c>
      <c r="K186" s="282">
        <f>230.4</f>
        <v>230.4</v>
      </c>
      <c r="L186" s="49">
        <v>0</v>
      </c>
    </row>
    <row r="187" spans="1:12" ht="53.25" customHeight="1">
      <c r="A187" s="43" t="s">
        <v>49</v>
      </c>
      <c r="B187" s="63" t="s">
        <v>67</v>
      </c>
      <c r="C187" s="213">
        <f>10413000+80000+619000+30000</f>
        <v>11142000</v>
      </c>
      <c r="D187" s="213">
        <v>10212000</v>
      </c>
      <c r="E187" s="214">
        <v>6368663</v>
      </c>
      <c r="F187" s="99">
        <f>(E187/D187)*100</f>
        <v>62.36450254602428</v>
      </c>
      <c r="G187" s="214">
        <v>10212000</v>
      </c>
      <c r="H187" s="100" t="e">
        <f>(#REF!/G187)*100</f>
        <v>#REF!</v>
      </c>
      <c r="I187" s="236">
        <v>0</v>
      </c>
      <c r="J187" s="236">
        <f>5000</f>
        <v>5000</v>
      </c>
      <c r="K187" s="288">
        <v>4999.8</v>
      </c>
      <c r="L187" s="67">
        <f>(K187/J187)*100</f>
        <v>99.99600000000001</v>
      </c>
    </row>
    <row r="188" spans="1:12" ht="45" customHeight="1">
      <c r="A188" s="252" t="s">
        <v>64</v>
      </c>
      <c r="B188" s="92" t="s">
        <v>152</v>
      </c>
      <c r="C188" s="253">
        <v>945000</v>
      </c>
      <c r="D188" s="253">
        <v>945000</v>
      </c>
      <c r="E188" s="98">
        <v>321874</v>
      </c>
      <c r="F188" s="100">
        <f>(E188/D188)*100</f>
        <v>34.06074074074074</v>
      </c>
      <c r="G188" s="98">
        <v>696877</v>
      </c>
      <c r="H188" s="100" t="e">
        <f>(#REF!/G188)*100</f>
        <v>#REF!</v>
      </c>
      <c r="I188" s="97">
        <v>0</v>
      </c>
      <c r="J188" s="97">
        <v>329519</v>
      </c>
      <c r="K188" s="98">
        <v>145094.33</v>
      </c>
      <c r="L188" s="67">
        <f>(K188/J188)*100</f>
        <v>44.03215899538418</v>
      </c>
    </row>
    <row r="189" spans="1:12" ht="16.5" customHeight="1">
      <c r="A189" s="70"/>
      <c r="B189" s="71"/>
      <c r="C189" s="72"/>
      <c r="D189" s="72"/>
      <c r="E189" s="74"/>
      <c r="F189" s="75"/>
      <c r="G189" s="74"/>
      <c r="H189" s="75"/>
      <c r="I189" s="73"/>
      <c r="J189" s="73"/>
      <c r="K189" s="76"/>
      <c r="L189" s="195"/>
    </row>
    <row r="190" spans="1:12" ht="29.25" customHeight="1" thickBot="1">
      <c r="A190" s="29" t="s">
        <v>24</v>
      </c>
      <c r="B190" s="259" t="s">
        <v>25</v>
      </c>
      <c r="C190" s="85">
        <f>SUM(C193:C193)</f>
        <v>4000</v>
      </c>
      <c r="D190" s="85" t="e">
        <f>SUM(D191,#REF!)</f>
        <v>#REF!</v>
      </c>
      <c r="E190" s="56" t="e">
        <f>SUM(E191,#REF!)</f>
        <v>#REF!</v>
      </c>
      <c r="F190" s="260" t="e">
        <f>(E190/D190)*100</f>
        <v>#REF!</v>
      </c>
      <c r="G190" s="56" t="e">
        <f>SUM(G191,#REF!)</f>
        <v>#REF!</v>
      </c>
      <c r="H190" s="260" t="e">
        <f>(#REF!/G190)*100</f>
        <v>#REF!</v>
      </c>
      <c r="I190" s="85">
        <f>SUM(I191)</f>
        <v>10000</v>
      </c>
      <c r="J190" s="85">
        <f>SUM(J191)</f>
        <v>10000</v>
      </c>
      <c r="K190" s="56">
        <f>SUM(K191)</f>
        <v>68998.31999999999</v>
      </c>
      <c r="L190" s="118">
        <f>(K190/J190)*100</f>
        <v>689.9831999999999</v>
      </c>
    </row>
    <row r="191" spans="1:12" ht="35.25" customHeight="1">
      <c r="A191" s="39"/>
      <c r="B191" s="39" t="s">
        <v>153</v>
      </c>
      <c r="C191" s="86"/>
      <c r="D191" s="86">
        <f>SUM(D193)</f>
        <v>10000</v>
      </c>
      <c r="E191" s="87">
        <f>SUM(E193:E193)</f>
        <v>188117.99</v>
      </c>
      <c r="F191" s="234">
        <f>(E191/D191)*100</f>
        <v>1881.1799</v>
      </c>
      <c r="G191" s="87">
        <f>SUM(G193:G193)</f>
        <v>213118</v>
      </c>
      <c r="H191" s="234" t="e">
        <f>(#REF!/G191)*100</f>
        <v>#REF!</v>
      </c>
      <c r="I191" s="86">
        <f>SUM(I192:I194,I195)</f>
        <v>10000</v>
      </c>
      <c r="J191" s="86">
        <f>SUM(J192:J194,J195)</f>
        <v>10000</v>
      </c>
      <c r="K191" s="87">
        <f>SUM(K192:K194,K195)</f>
        <v>68998.31999999999</v>
      </c>
      <c r="L191" s="58">
        <f>(K191/J191)*100</f>
        <v>689.9831999999999</v>
      </c>
    </row>
    <row r="192" spans="1:12" ht="35.25" customHeight="1">
      <c r="A192" s="62" t="s">
        <v>137</v>
      </c>
      <c r="B192" s="63" t="s">
        <v>138</v>
      </c>
      <c r="C192" s="136"/>
      <c r="D192" s="136"/>
      <c r="E192" s="137"/>
      <c r="F192" s="99"/>
      <c r="G192" s="137"/>
      <c r="H192" s="99"/>
      <c r="I192" s="88">
        <f>0</f>
        <v>0</v>
      </c>
      <c r="J192" s="88">
        <f>0</f>
        <v>0</v>
      </c>
      <c r="K192" s="89">
        <v>3513.6</v>
      </c>
      <c r="L192" s="60">
        <v>0</v>
      </c>
    </row>
    <row r="193" spans="1:12" s="4" customFormat="1" ht="27" customHeight="1">
      <c r="A193" s="50" t="s">
        <v>48</v>
      </c>
      <c r="B193" s="71" t="s">
        <v>94</v>
      </c>
      <c r="C193" s="109">
        <v>4000</v>
      </c>
      <c r="D193" s="109">
        <v>10000</v>
      </c>
      <c r="E193" s="57">
        <v>188117.99</v>
      </c>
      <c r="F193" s="99">
        <f>(E193/D193)*100</f>
        <v>1881.1799</v>
      </c>
      <c r="G193" s="57">
        <v>213118</v>
      </c>
      <c r="H193" s="99" t="e">
        <f>(#REF!/G193)*100</f>
        <v>#REF!</v>
      </c>
      <c r="I193" s="109">
        <v>10000</v>
      </c>
      <c r="J193" s="109">
        <v>10000</v>
      </c>
      <c r="K193" s="57">
        <v>3700.81</v>
      </c>
      <c r="L193" s="60">
        <f>(K193/J193)*100</f>
        <v>37.0081</v>
      </c>
    </row>
    <row r="194" spans="1:12" s="4" customFormat="1" ht="27" customHeight="1">
      <c r="A194" s="50" t="s">
        <v>41</v>
      </c>
      <c r="B194" s="69" t="s">
        <v>136</v>
      </c>
      <c r="C194" s="45">
        <v>600</v>
      </c>
      <c r="D194" s="45">
        <v>600</v>
      </c>
      <c r="E194" s="46">
        <v>1205</v>
      </c>
      <c r="F194" s="47">
        <f>(E194/D194)*100</f>
        <v>200.83333333333334</v>
      </c>
      <c r="G194" s="46">
        <v>1606.67</v>
      </c>
      <c r="H194" s="48">
        <v>0</v>
      </c>
      <c r="I194" s="47">
        <f>(H194/G194)*100</f>
        <v>0</v>
      </c>
      <c r="J194" s="46">
        <v>0</v>
      </c>
      <c r="K194" s="282">
        <v>18.95</v>
      </c>
      <c r="L194" s="49">
        <v>0</v>
      </c>
    </row>
    <row r="195" spans="1:12" s="4" customFormat="1" ht="40.5" customHeight="1">
      <c r="A195" s="39"/>
      <c r="B195" s="39" t="s">
        <v>154</v>
      </c>
      <c r="C195" s="86"/>
      <c r="D195" s="86">
        <f>SUM(D203:D203)</f>
        <v>945300</v>
      </c>
      <c r="E195" s="87">
        <f>SUM(E203:E203)</f>
        <v>628432.67</v>
      </c>
      <c r="F195" s="234">
        <f>(E195/D195)*100</f>
        <v>66.47970697133185</v>
      </c>
      <c r="G195" s="87">
        <f>SUM(G203:G203)</f>
        <v>945300</v>
      </c>
      <c r="H195" s="234" t="e">
        <f>(#REF!/G195)*100</f>
        <v>#REF!</v>
      </c>
      <c r="I195" s="86">
        <f>SUM(I196:I201)</f>
        <v>0</v>
      </c>
      <c r="J195" s="86">
        <f>SUM(J196)</f>
        <v>0</v>
      </c>
      <c r="K195" s="87">
        <f>SUM(K196)</f>
        <v>61764.96</v>
      </c>
      <c r="L195" s="58">
        <v>0</v>
      </c>
    </row>
    <row r="196" spans="1:12" s="4" customFormat="1" ht="63" customHeight="1">
      <c r="A196" s="179" t="s">
        <v>170</v>
      </c>
      <c r="B196" s="68" t="s">
        <v>171</v>
      </c>
      <c r="C196" s="86"/>
      <c r="D196" s="86"/>
      <c r="E196" s="87"/>
      <c r="F196" s="234"/>
      <c r="G196" s="87"/>
      <c r="H196" s="234"/>
      <c r="I196" s="109">
        <v>0</v>
      </c>
      <c r="J196" s="109">
        <v>0</v>
      </c>
      <c r="K196" s="57">
        <v>61764.96</v>
      </c>
      <c r="L196" s="60">
        <v>0</v>
      </c>
    </row>
    <row r="197" spans="1:12" s="4" customFormat="1" ht="24" customHeight="1">
      <c r="A197" s="291"/>
      <c r="B197" s="292"/>
      <c r="C197" s="293"/>
      <c r="D197" s="293"/>
      <c r="E197" s="294"/>
      <c r="F197" s="295"/>
      <c r="G197" s="294"/>
      <c r="H197" s="295"/>
      <c r="I197" s="296"/>
      <c r="J197" s="296"/>
      <c r="K197" s="297"/>
      <c r="L197" s="290"/>
    </row>
    <row r="198" spans="1:12" s="4" customFormat="1" ht="36.75" customHeight="1" thickBot="1">
      <c r="A198" s="29" t="s">
        <v>172</v>
      </c>
      <c r="B198" s="259" t="s">
        <v>173</v>
      </c>
      <c r="C198" s="85">
        <f>SUM(C201:C201)</f>
        <v>0</v>
      </c>
      <c r="D198" s="85" t="e">
        <f>SUM(D199,#REF!)</f>
        <v>#REF!</v>
      </c>
      <c r="E198" s="56" t="e">
        <f>SUM(E199,#REF!)</f>
        <v>#REF!</v>
      </c>
      <c r="F198" s="260" t="e">
        <f>(E198/D198)*100</f>
        <v>#REF!</v>
      </c>
      <c r="G198" s="56" t="e">
        <f>SUM(G199,#REF!)</f>
        <v>#REF!</v>
      </c>
      <c r="H198" s="260" t="e">
        <f>(#REF!/G198)*100</f>
        <v>#REF!</v>
      </c>
      <c r="I198" s="85">
        <f aca="true" t="shared" si="13" ref="I198:K199">SUM(I199)</f>
        <v>0</v>
      </c>
      <c r="J198" s="85">
        <f t="shared" si="13"/>
        <v>2600</v>
      </c>
      <c r="K198" s="56">
        <f t="shared" si="13"/>
        <v>2600</v>
      </c>
      <c r="L198" s="118">
        <v>0</v>
      </c>
    </row>
    <row r="199" spans="1:12" s="4" customFormat="1" ht="36.75" customHeight="1">
      <c r="A199" s="39"/>
      <c r="B199" s="39" t="s">
        <v>153</v>
      </c>
      <c r="C199" s="86"/>
      <c r="D199" s="86">
        <f>SUM(D201)</f>
        <v>0</v>
      </c>
      <c r="E199" s="87">
        <f>SUM(E201:E201)</f>
        <v>0</v>
      </c>
      <c r="F199" s="234" t="e">
        <f>(E199/D199)*100</f>
        <v>#DIV/0!</v>
      </c>
      <c r="G199" s="87">
        <f>SUM(G201:G201)</f>
        <v>0</v>
      </c>
      <c r="H199" s="234" t="e">
        <f>(#REF!/G199)*100</f>
        <v>#REF!</v>
      </c>
      <c r="I199" s="86">
        <f t="shared" si="13"/>
        <v>0</v>
      </c>
      <c r="J199" s="86">
        <f t="shared" si="13"/>
        <v>2600</v>
      </c>
      <c r="K199" s="87">
        <f t="shared" si="13"/>
        <v>2600</v>
      </c>
      <c r="L199" s="58">
        <v>0</v>
      </c>
    </row>
    <row r="200" spans="1:12" s="4" customFormat="1" ht="60.75" customHeight="1">
      <c r="A200" s="43" t="s">
        <v>49</v>
      </c>
      <c r="B200" s="63" t="s">
        <v>67</v>
      </c>
      <c r="C200" s="136"/>
      <c r="D200" s="136"/>
      <c r="E200" s="137"/>
      <c r="F200" s="99"/>
      <c r="G200" s="137"/>
      <c r="H200" s="99"/>
      <c r="I200" s="88">
        <f>0</f>
        <v>0</v>
      </c>
      <c r="J200" s="88">
        <v>2600</v>
      </c>
      <c r="K200" s="89">
        <v>2600</v>
      </c>
      <c r="L200" s="60">
        <v>0</v>
      </c>
    </row>
    <row r="201" spans="1:12" ht="30.75" customHeight="1">
      <c r="A201" s="101"/>
      <c r="B201" s="261"/>
      <c r="C201" s="255"/>
      <c r="D201" s="255"/>
      <c r="E201" s="262"/>
      <c r="F201" s="105"/>
      <c r="G201" s="262"/>
      <c r="H201" s="105"/>
      <c r="I201" s="263"/>
      <c r="J201" s="263"/>
      <c r="K201" s="264"/>
      <c r="L201" s="265"/>
    </row>
    <row r="202" spans="1:12" ht="28.5" customHeight="1" thickBot="1">
      <c r="A202" s="162" t="s">
        <v>102</v>
      </c>
      <c r="B202" s="266" t="s">
        <v>103</v>
      </c>
      <c r="C202" s="115">
        <f>SUM(C209:C209)</f>
        <v>0</v>
      </c>
      <c r="D202" s="115">
        <f>SUM(D203)</f>
        <v>945300</v>
      </c>
      <c r="E202" s="116">
        <f>SUM(E203)</f>
        <v>628432.67</v>
      </c>
      <c r="F202" s="231">
        <f>(E202/D202)*100</f>
        <v>66.47970697133185</v>
      </c>
      <c r="G202" s="116">
        <f>SUM(G203)</f>
        <v>945300</v>
      </c>
      <c r="H202" s="231" t="e">
        <f>(#REF!/G202)*100</f>
        <v>#REF!</v>
      </c>
      <c r="I202" s="115">
        <f>SUM(I203,I207)</f>
        <v>945300</v>
      </c>
      <c r="J202" s="115">
        <f>SUM(J203,J207)</f>
        <v>1611300</v>
      </c>
      <c r="K202" s="116">
        <f>SUM(K203,K207)</f>
        <v>1652659.6</v>
      </c>
      <c r="L202" s="118">
        <f>(K202/J202)*100</f>
        <v>102.5668466455657</v>
      </c>
    </row>
    <row r="203" spans="1:12" ht="36" customHeight="1">
      <c r="A203" s="39"/>
      <c r="B203" s="39" t="s">
        <v>153</v>
      </c>
      <c r="C203" s="86"/>
      <c r="D203" s="86">
        <f>SUM(D209:D209)</f>
        <v>945300</v>
      </c>
      <c r="E203" s="87">
        <f>SUM(E209:E209)</f>
        <v>628432.67</v>
      </c>
      <c r="F203" s="234">
        <f>(E203/D203)*100</f>
        <v>66.47970697133185</v>
      </c>
      <c r="G203" s="87">
        <f>SUM(G209:G209)</f>
        <v>945300</v>
      </c>
      <c r="H203" s="234" t="e">
        <f>(#REF!/G203)*100</f>
        <v>#REF!</v>
      </c>
      <c r="I203" s="86">
        <f>SUM(I204:I206)</f>
        <v>945300</v>
      </c>
      <c r="J203" s="86">
        <f>SUM(J204:J206)</f>
        <v>945300</v>
      </c>
      <c r="K203" s="87">
        <f>SUM(K204:K206)</f>
        <v>986659.6</v>
      </c>
      <c r="L203" s="58">
        <f>(K203/J203)*100</f>
        <v>104.37528826827463</v>
      </c>
    </row>
    <row r="204" spans="1:12" ht="36" customHeight="1">
      <c r="A204" s="62" t="s">
        <v>44</v>
      </c>
      <c r="B204" s="69" t="s">
        <v>87</v>
      </c>
      <c r="C204" s="109">
        <v>0</v>
      </c>
      <c r="D204" s="109">
        <v>945300</v>
      </c>
      <c r="E204" s="57">
        <v>628432.67</v>
      </c>
      <c r="F204" s="99">
        <f>(E204/D204)*100</f>
        <v>66.47970697133185</v>
      </c>
      <c r="G204" s="57">
        <v>945300</v>
      </c>
      <c r="H204" s="99" t="e">
        <f>(#REF!/G204)*100</f>
        <v>#REF!</v>
      </c>
      <c r="I204" s="109">
        <v>945300</v>
      </c>
      <c r="J204" s="109">
        <v>945300</v>
      </c>
      <c r="K204" s="298">
        <v>986433.75</v>
      </c>
      <c r="L204" s="60">
        <f>(K204/J204)*100</f>
        <v>104.35139638210092</v>
      </c>
    </row>
    <row r="205" spans="1:12" ht="36" customHeight="1">
      <c r="A205" s="62" t="s">
        <v>46</v>
      </c>
      <c r="B205" s="63" t="s">
        <v>19</v>
      </c>
      <c r="C205" s="109"/>
      <c r="D205" s="109"/>
      <c r="E205" s="57"/>
      <c r="F205" s="47"/>
      <c r="G205" s="57"/>
      <c r="H205" s="47"/>
      <c r="I205" s="109">
        <v>0</v>
      </c>
      <c r="J205" s="109">
        <v>0</v>
      </c>
      <c r="K205" s="299">
        <v>173.16</v>
      </c>
      <c r="L205" s="60">
        <v>0</v>
      </c>
    </row>
    <row r="206" spans="1:12" ht="36" customHeight="1">
      <c r="A206" s="50" t="s">
        <v>41</v>
      </c>
      <c r="B206" s="69" t="s">
        <v>136</v>
      </c>
      <c r="C206" s="45">
        <v>600</v>
      </c>
      <c r="D206" s="45">
        <v>600</v>
      </c>
      <c r="E206" s="46">
        <v>1205</v>
      </c>
      <c r="F206" s="47">
        <f>(E206/D206)*100</f>
        <v>200.83333333333334</v>
      </c>
      <c r="G206" s="46">
        <v>1606.67</v>
      </c>
      <c r="H206" s="48">
        <v>0</v>
      </c>
      <c r="I206" s="258">
        <f>(H206/G206)*100</f>
        <v>0</v>
      </c>
      <c r="J206" s="48">
        <v>0</v>
      </c>
      <c r="K206" s="282">
        <v>52.69</v>
      </c>
      <c r="L206" s="49">
        <v>0</v>
      </c>
    </row>
    <row r="207" spans="1:12" ht="36" customHeight="1">
      <c r="A207" s="39"/>
      <c r="B207" s="39" t="s">
        <v>154</v>
      </c>
      <c r="C207" s="86"/>
      <c r="D207" s="86">
        <f>SUM(D211:D211)</f>
        <v>0</v>
      </c>
      <c r="E207" s="87">
        <f>SUM(E211:E211)</f>
        <v>0</v>
      </c>
      <c r="F207" s="234" t="e">
        <f>(E207/D207)*100</f>
        <v>#DIV/0!</v>
      </c>
      <c r="G207" s="87">
        <f>SUM(G211:G211)</f>
        <v>0</v>
      </c>
      <c r="H207" s="234" t="e">
        <f>(#REF!/G207)*100</f>
        <v>#REF!</v>
      </c>
      <c r="I207" s="86">
        <f>SUM(I208:I209)</f>
        <v>0</v>
      </c>
      <c r="J207" s="86">
        <f>SUM(J208:J209)</f>
        <v>666000</v>
      </c>
      <c r="K207" s="87">
        <f>SUM(K208:K209)</f>
        <v>666000</v>
      </c>
      <c r="L207" s="58">
        <f>(K207/J207)*100</f>
        <v>100</v>
      </c>
    </row>
    <row r="208" spans="1:12" ht="42" customHeight="1">
      <c r="A208" s="267" t="s">
        <v>72</v>
      </c>
      <c r="B208" s="68" t="s">
        <v>131</v>
      </c>
      <c r="C208" s="86"/>
      <c r="D208" s="86"/>
      <c r="E208" s="87"/>
      <c r="F208" s="234"/>
      <c r="G208" s="87"/>
      <c r="H208" s="234"/>
      <c r="I208" s="109">
        <v>0</v>
      </c>
      <c r="J208" s="109">
        <v>333000</v>
      </c>
      <c r="K208" s="57">
        <v>333000</v>
      </c>
      <c r="L208" s="60">
        <f>(K208/J208)*100</f>
        <v>100</v>
      </c>
    </row>
    <row r="209" spans="1:12" ht="57" customHeight="1">
      <c r="A209" s="62" t="s">
        <v>174</v>
      </c>
      <c r="B209" s="69" t="s">
        <v>175</v>
      </c>
      <c r="C209" s="109">
        <v>0</v>
      </c>
      <c r="D209" s="109">
        <v>945300</v>
      </c>
      <c r="E209" s="57">
        <v>628432.67</v>
      </c>
      <c r="F209" s="99">
        <f>(E209/D209)*100</f>
        <v>66.47970697133185</v>
      </c>
      <c r="G209" s="57">
        <v>945300</v>
      </c>
      <c r="H209" s="99" t="e">
        <f>(#REF!/G209)*100</f>
        <v>#REF!</v>
      </c>
      <c r="I209" s="109">
        <v>0</v>
      </c>
      <c r="J209" s="109">
        <v>333000</v>
      </c>
      <c r="K209" s="57">
        <v>333000</v>
      </c>
      <c r="L209" s="60">
        <f>(K209/J209)*100</f>
        <v>100</v>
      </c>
    </row>
    <row r="210" spans="1:12" ht="18">
      <c r="A210" s="268"/>
      <c r="B210" s="155"/>
      <c r="C210" s="238"/>
      <c r="D210" s="238"/>
      <c r="E210" s="157"/>
      <c r="F210" s="158"/>
      <c r="G210" s="157"/>
      <c r="H210" s="158"/>
      <c r="I210" s="159"/>
      <c r="J210" s="159"/>
      <c r="K210" s="159"/>
      <c r="L210" s="161"/>
    </row>
    <row r="211" spans="1:12" ht="18">
      <c r="A211" s="269"/>
      <c r="B211" s="190"/>
      <c r="C211" s="190"/>
      <c r="D211" s="190"/>
      <c r="E211" s="270"/>
      <c r="F211" s="271"/>
      <c r="G211" s="190"/>
      <c r="H211" s="271"/>
      <c r="I211" s="272"/>
      <c r="J211" s="272"/>
      <c r="K211" s="272"/>
      <c r="L211" s="127"/>
    </row>
    <row r="212" spans="1:12" ht="18">
      <c r="A212" s="273"/>
      <c r="B212" s="274" t="s">
        <v>157</v>
      </c>
      <c r="C212" s="275" t="e">
        <f>SUM(#REF!,C20,C33,C50,C63,C76,C84,C90,C131,C144,C159,C166,C178,#REF!,C190,#REF!,C202)</f>
        <v>#REF!</v>
      </c>
      <c r="D212" s="275" t="e">
        <f>SUM(#REF!,D20,D33,D50,D63,D76,D84,D90,D131,D144,D159,D166,D178,#REF!,D190,D202)</f>
        <v>#REF!</v>
      </c>
      <c r="E212" s="276" t="e">
        <f>SUM(#REF!,E20,E33,E50,E63,E76,E84,E90,E131,E144,E159,E166,E178,#REF!,E190,E202)</f>
        <v>#REF!</v>
      </c>
      <c r="F212" s="277" t="e">
        <f>(E212/D212)*100</f>
        <v>#REF!</v>
      </c>
      <c r="G212" s="276" t="e">
        <f>SUM(#REF!,G20,G33,G50,G63,G76,G84,G90,G131,G144,G159,G166,G178,#REF!,G190,G202)</f>
        <v>#REF!</v>
      </c>
      <c r="H212" s="277" t="e">
        <f>(#REF!/G212)*100</f>
        <v>#REF!</v>
      </c>
      <c r="I212" s="275">
        <f>SUM(I20,I33,I50,I63,I76,I80,I84,I90,I131,I144,I159,I166,I178,I190,I202,I10,)</f>
        <v>81524976</v>
      </c>
      <c r="J212" s="276">
        <f>SUM(J20,J33,J50,J63,J76,J80,J84,J90,J131,J144,J159,J166,J178,J190,J198,J202,J10,J184,)</f>
        <v>81899907.33</v>
      </c>
      <c r="K212" s="276">
        <f>SUM(K16,K20,K33,K50,K63,K76,K80,K84,K90,K131,K144,K159,K166,K178,K190,K198,K202,K10,K184,)</f>
        <v>82096103.57999998</v>
      </c>
      <c r="L212" s="198">
        <f>(K212/J212)*100</f>
        <v>100.23955613186403</v>
      </c>
    </row>
    <row r="213" spans="1:12" ht="18">
      <c r="A213" s="273"/>
      <c r="B213" s="35" t="s">
        <v>111</v>
      </c>
      <c r="C213" s="275"/>
      <c r="D213" s="38">
        <v>0</v>
      </c>
      <c r="E213" s="36">
        <v>0</v>
      </c>
      <c r="F213" s="37">
        <v>0</v>
      </c>
      <c r="G213" s="36">
        <v>0</v>
      </c>
      <c r="H213" s="37">
        <v>0</v>
      </c>
      <c r="I213" s="38">
        <v>75722072</v>
      </c>
      <c r="J213" s="36">
        <f>SUM(J212-J214)</f>
        <v>74448094.33</v>
      </c>
      <c r="K213" s="36">
        <f>SUM(K212-K214)</f>
        <v>74645532.43999998</v>
      </c>
      <c r="L213" s="191">
        <f>(K213/J213)*100</f>
        <v>100.2652023692169</v>
      </c>
    </row>
    <row r="214" spans="1:12" ht="18">
      <c r="A214" s="278"/>
      <c r="B214" s="142" t="s">
        <v>112</v>
      </c>
      <c r="C214" s="142"/>
      <c r="D214" s="142">
        <v>0</v>
      </c>
      <c r="E214" s="223">
        <v>0</v>
      </c>
      <c r="F214" s="279">
        <v>0</v>
      </c>
      <c r="G214" s="142">
        <v>0</v>
      </c>
      <c r="H214" s="279">
        <v>0</v>
      </c>
      <c r="I214" s="280">
        <v>5802904</v>
      </c>
      <c r="J214" s="223">
        <f>SUM(J207,J195,J43,J29)</f>
        <v>7451813</v>
      </c>
      <c r="K214" s="223">
        <f>SUM(K207,K195,K43,K29)</f>
        <v>7450571.140000001</v>
      </c>
      <c r="L214" s="60">
        <f>(K214/J214)*100</f>
        <v>99.98333479382804</v>
      </c>
    </row>
    <row r="215" spans="11:12" ht="12.75">
      <c r="K215" s="281"/>
      <c r="L215" s="7"/>
    </row>
    <row r="217" spans="2:11" ht="15">
      <c r="B217" s="2" t="s">
        <v>27</v>
      </c>
      <c r="K217" s="8"/>
    </row>
  </sheetData>
  <mergeCells count="13">
    <mergeCell ref="D131:D132"/>
    <mergeCell ref="I131:I132"/>
    <mergeCell ref="F131:F132"/>
    <mergeCell ref="G131:G132"/>
    <mergeCell ref="H131:H132"/>
    <mergeCell ref="B55:B57"/>
    <mergeCell ref="A131:A132"/>
    <mergeCell ref="B131:B132"/>
    <mergeCell ref="C131:C132"/>
    <mergeCell ref="J131:J132"/>
    <mergeCell ref="K131:K132"/>
    <mergeCell ref="L131:L132"/>
    <mergeCell ref="E131:E132"/>
  </mergeCells>
  <printOptions/>
  <pageMargins left="0.984251968503937" right="0.5905511811023623" top="0.984251968503937" bottom="0.984251968503937" header="0.5118110236220472" footer="0.5118110236220472"/>
  <pageSetup fitToHeight="4" horizontalDpi="600" verticalDpi="600" orientation="portrait" paperSize="9" scale="43" r:id="rId1"/>
  <headerFooter alignWithMargins="0">
    <oddFooter>&amp;C&amp;"Times New Roman,Normalny"&amp;20&amp;P</oddFooter>
  </headerFooter>
  <rowBreaks count="5" manualBreakCount="5">
    <brk id="47" max="11" man="1"/>
    <brk id="88" max="11" man="1"/>
    <brk id="156" max="11" man="1"/>
    <brk id="196" max="11" man="1"/>
    <brk id="215" max="255" man="1"/>
  </rowBreaks>
  <ignoredErrors>
    <ignoredError sqref="J1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2010-03-19T09:46:15Z</cp:lastPrinted>
  <dcterms:created xsi:type="dcterms:W3CDTF">2000-09-18T08:51:07Z</dcterms:created>
  <dcterms:modified xsi:type="dcterms:W3CDTF">2010-03-19T09:46:56Z</dcterms:modified>
  <cp:category/>
  <cp:version/>
  <cp:contentType/>
  <cp:contentStatus/>
</cp:coreProperties>
</file>