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tabRatio="856" activeTab="0"/>
  </bookViews>
  <sheets>
    <sheet name="Prognoza długu " sheetId="1" r:id="rId1"/>
  </sheets>
  <definedNames>
    <definedName name="_xlnm.Print_Area" localSheetId="0">'Prognoza długu '!$A$1:$AM$94</definedName>
    <definedName name="_xlnm.Print_Titles" localSheetId="0">'Prognoza długu '!$5:$6</definedName>
  </definedNames>
  <calcPr fullCalcOnLoad="1"/>
</workbook>
</file>

<file path=xl/sharedStrings.xml><?xml version="1.0" encoding="utf-8"?>
<sst xmlns="http://schemas.openxmlformats.org/spreadsheetml/2006/main" count="218" uniqueCount="153">
  <si>
    <t>z tego:</t>
  </si>
  <si>
    <t>Dochody majątkowe (a+b+c)</t>
  </si>
  <si>
    <t>Dochody ogółem (1.1+1.2)</t>
  </si>
  <si>
    <t>dotacje i środki pozyskane z różnych źródeł  (dotacje na zadania własne, zlecone, powierzone i inne pozyskane z różnych źródeł)</t>
  </si>
  <si>
    <t>gwarancje i poręczenia (bez ujętych w przedsięwzięciach)</t>
  </si>
  <si>
    <t>Przychody niezwiększające długu</t>
  </si>
  <si>
    <t>Przewidywane wykonanie</t>
  </si>
  <si>
    <t>Wydatki ogółem(2+6.1+9)</t>
  </si>
  <si>
    <t>Przychody - rozchody</t>
  </si>
  <si>
    <t>Wydatki majątkowe</t>
  </si>
  <si>
    <t>1.1.</t>
  </si>
  <si>
    <t>1.2.</t>
  </si>
  <si>
    <t>a</t>
  </si>
  <si>
    <t>b</t>
  </si>
  <si>
    <t>c</t>
  </si>
  <si>
    <t>2.1.</t>
  </si>
  <si>
    <t>2.2.</t>
  </si>
  <si>
    <t>wydatki związane z funkcjonowaniem organów j.s.t.</t>
  </si>
  <si>
    <t>wynagrodzenia i składki od nich naliczane</t>
  </si>
  <si>
    <t>2.3.</t>
  </si>
  <si>
    <t>pozostałe programy, projekty, zadania - bieżące</t>
  </si>
  <si>
    <t>wieloletnie umowy niezbędne do zapewnienia ciągłości</t>
  </si>
  <si>
    <t>wieloletnie umowy o partnerstwie publiczno-prywatnym</t>
  </si>
  <si>
    <t>2.4.</t>
  </si>
  <si>
    <t>pozostałe wydatki bieżące</t>
  </si>
  <si>
    <t>Wynik budżetu po wykonaniu wydatków bieżących bez obsługi długu (1-2)</t>
  </si>
  <si>
    <t>3.</t>
  </si>
  <si>
    <t>nadwyżki budżetowe z lat poprzednich</t>
  </si>
  <si>
    <t>4.</t>
  </si>
  <si>
    <t>4.1.</t>
  </si>
  <si>
    <t>4.2.</t>
  </si>
  <si>
    <t>4.3.</t>
  </si>
  <si>
    <t>5.</t>
  </si>
  <si>
    <t>6.</t>
  </si>
  <si>
    <t>6.1.</t>
  </si>
  <si>
    <t>6.1.1.</t>
  </si>
  <si>
    <t>odsetki i dyskonto</t>
  </si>
  <si>
    <t>6.1.3.</t>
  </si>
  <si>
    <t>6.1.2.</t>
  </si>
  <si>
    <t>podlegające wyłączeniu (w związku z umową zawartą na realizację projektu z udziałem środków, o których mowa w art.5 ust.1 pkt 2 ufp)</t>
  </si>
  <si>
    <t>6.2.</t>
  </si>
  <si>
    <t>7.</t>
  </si>
  <si>
    <t>8.</t>
  </si>
  <si>
    <t>9</t>
  </si>
  <si>
    <t>9.</t>
  </si>
  <si>
    <t>9.1.</t>
  </si>
  <si>
    <t>pozostałe rozchody (z wyłączeniem spłat długu)</t>
  </si>
  <si>
    <t>pozostałe wieloletnie programy, projekty, zadania</t>
  </si>
  <si>
    <t>9.2.</t>
  </si>
  <si>
    <t>pozostałe wydatki majątkowe</t>
  </si>
  <si>
    <t>10.</t>
  </si>
  <si>
    <t>11.</t>
  </si>
  <si>
    <t>Wynik finansowy budżetu (8-9+10)</t>
  </si>
  <si>
    <t>12.</t>
  </si>
  <si>
    <t>Kwota długu na koniec roku</t>
  </si>
  <si>
    <t>podlegająca wyłączeniu (w związku z umową zawartą na realizację projektu z udziałem środków, o których mowa w art.5 ust.1 pkt 2 ufp)</t>
  </si>
  <si>
    <t>13.</t>
  </si>
  <si>
    <t>Kwota spłaty długu</t>
  </si>
  <si>
    <t>14.</t>
  </si>
  <si>
    <t>Sposób sfinansowania spłaty długu (zgodna z kwotą wykazaną w poz.13)</t>
  </si>
  <si>
    <t>- nadwyżki budżetowe</t>
  </si>
  <si>
    <t>- wolne środki</t>
  </si>
  <si>
    <t>- przychody z tytułu kredytów, pożyczek, emitowanych papierów wartościowych</t>
  </si>
  <si>
    <t>15.</t>
  </si>
  <si>
    <t>wskaźniki zadłużenia</t>
  </si>
  <si>
    <t>relacja, o której mowa w art.169 ustawy z 30 czerwca 2005r. o finansach publicznych (bez wyłączeń)</t>
  </si>
  <si>
    <t>relacja, o której mowa w art.169 ustawy z 30 czerwca 2005r. o finansach publicznych po wyłączeniach (max. 15%)</t>
  </si>
  <si>
    <t>relacja, o której mowa w art.170 ustawy z 30 czerwca 2005r. o finansach publicznych (bez wyłączeń)</t>
  </si>
  <si>
    <t>relacja, o której mowa w art.170 ustawy z 30 czerwca 2005r. o finansach publicznych po wyłączeniach (max. 60%)</t>
  </si>
  <si>
    <t>relacja, o której mowa w art.243 ust.1 ustawy z 27 sierpnia 2009r. o finansach publicznych po wyłączeniach (bez długu związku)</t>
  </si>
  <si>
    <t>Dochody ogółem</t>
  </si>
  <si>
    <t>Wynik budżetu (nadwyżka + / deficyt -)</t>
  </si>
  <si>
    <t>Przychody ogółem</t>
  </si>
  <si>
    <t>Lp.</t>
  </si>
  <si>
    <t>Prognoza</t>
  </si>
  <si>
    <t>4</t>
  </si>
  <si>
    <t>5</t>
  </si>
  <si>
    <t>6</t>
  </si>
  <si>
    <t>7</t>
  </si>
  <si>
    <t>8</t>
  </si>
  <si>
    <t>10</t>
  </si>
  <si>
    <t>11</t>
  </si>
  <si>
    <t>12</t>
  </si>
  <si>
    <t>przedsięwzięcia, o których mowa w art.226 ust.4 ufp (wydatki bieżące z wyłączeniem wieloletnich gwarancji i poręczeń)</t>
  </si>
  <si>
    <t>wieloletnie gwarancje i poręczenia będące przedsięwzięciami , o których mowa w art.226 ust.4 ufp</t>
  </si>
  <si>
    <t>przedsięwzięcia, o których mowa w art.226 ust.4 ufp (wydatki majątkowe)</t>
  </si>
  <si>
    <t>Wydatki bieżące (bez wydatków związanych z obsługą długu)</t>
  </si>
  <si>
    <t>wieloletnie programy finansowane z udziałem środków, o których mowa w art.5 ust.1 pkt 2 i 3 ufp</t>
  </si>
  <si>
    <t>spełnienie relacji, o której mowa w art.243 ust.1 ustawy z 27 sierpnia 2009r. w % L&lt;=P</t>
  </si>
  <si>
    <r>
      <t xml:space="preserve">indywidualny limit zadłużenia, o którym mowa w art.243 ust.1 ustawy z 27 sierpnia 2009r. o finansach publicznych w % (średnia z trzech poprzednich lat) - </t>
    </r>
    <r>
      <rPr>
        <b/>
        <sz val="10"/>
        <rFont val="Arial Narrow"/>
        <family val="2"/>
      </rPr>
      <t>prawa strona</t>
    </r>
  </si>
  <si>
    <r>
      <t xml:space="preserve">relacja, o której mowa w art.243 ust.1 ustawy z 27 sierpnia 2009r. o finansach publicznych w % (bez wyłączeń i kwoty długu związku) - </t>
    </r>
    <r>
      <rPr>
        <b/>
        <sz val="10"/>
        <rFont val="Arial Narrow"/>
        <family val="2"/>
      </rPr>
      <t>lewa strona;</t>
    </r>
    <r>
      <rPr>
        <sz val="10"/>
        <rFont val="Arial Narrow"/>
        <family val="2"/>
      </rPr>
      <t xml:space="preserve"> (R+O)/D</t>
    </r>
  </si>
  <si>
    <r>
      <t xml:space="preserve">relacja bazowa do wyliczenia indywidualnego limitu zadłużenia                </t>
    </r>
    <r>
      <rPr>
        <b/>
        <sz val="10"/>
        <rFont val="Arial Narrow"/>
        <family val="2"/>
      </rPr>
      <t>(Db+Sm-Wb)/D</t>
    </r>
  </si>
  <si>
    <t>III+IV</t>
  </si>
  <si>
    <t>Załącznik nr 1</t>
  </si>
  <si>
    <t>Wyszczególnienie</t>
  </si>
  <si>
    <t>2.</t>
  </si>
  <si>
    <t>w złotych</t>
  </si>
  <si>
    <t>I</t>
  </si>
  <si>
    <t>II</t>
  </si>
  <si>
    <t>dochody z tytułu przekształcenia prawa użytkowania wieczystego w prawo własności</t>
  </si>
  <si>
    <t>Przychody zwiększające dług (nowo zaciągane kredyty, pożyczki, emitowane papiery)</t>
  </si>
  <si>
    <r>
      <t>Dochody bieżące;</t>
    </r>
    <r>
      <rPr>
        <b/>
        <sz val="10"/>
        <rFont val="Arial Narrow"/>
        <family val="2"/>
      </rPr>
      <t>Db</t>
    </r>
    <r>
      <rPr>
        <sz val="10"/>
        <rFont val="Arial Narrow"/>
        <family val="2"/>
      </rPr>
      <t>(a+b+c)</t>
    </r>
  </si>
  <si>
    <r>
      <t xml:space="preserve">dochody ze sprzedaży majątku </t>
    </r>
    <r>
      <rPr>
        <b/>
        <sz val="10"/>
        <rFont val="Arial Narrow"/>
        <family val="2"/>
      </rPr>
      <t>Sm</t>
    </r>
  </si>
  <si>
    <r>
      <t>Wydatki bieżące ;</t>
    </r>
    <r>
      <rPr>
        <b/>
        <sz val="10"/>
        <rFont val="Arial Narrow"/>
        <family val="2"/>
      </rPr>
      <t>Wb</t>
    </r>
    <r>
      <rPr>
        <sz val="10"/>
        <rFont val="Arial Narrow"/>
        <family val="2"/>
      </rPr>
      <t>(2+6.1)</t>
    </r>
  </si>
  <si>
    <t>W</t>
  </si>
  <si>
    <t>Środki do dyspozycji - źródło finansowania spłaty długu i wydatków majątkowych (3+4)</t>
  </si>
  <si>
    <t>Obsługa długu (wydatki i rozchody) R+O</t>
  </si>
  <si>
    <r>
      <t xml:space="preserve">wydatki związane z obsługą długu; </t>
    </r>
    <r>
      <rPr>
        <b/>
        <sz val="10"/>
        <rFont val="Arial Narrow"/>
        <family val="2"/>
      </rPr>
      <t>O</t>
    </r>
  </si>
  <si>
    <r>
      <t>Rozchody zmniejszające dług (spłata rat kredytów i pożyczek, wykup papierów);</t>
    </r>
    <r>
      <rPr>
        <b/>
        <sz val="10"/>
        <rFont val="Arial Narrow"/>
        <family val="2"/>
      </rPr>
      <t>R</t>
    </r>
  </si>
  <si>
    <t>Środki do dyspozycji na finansowanie wydatków majątkowych (5-6-7)</t>
  </si>
  <si>
    <t>15.1.</t>
  </si>
  <si>
    <t>15.2.</t>
  </si>
  <si>
    <t>15.3.</t>
  </si>
  <si>
    <t>15.4.</t>
  </si>
  <si>
    <t>15.5.</t>
  </si>
  <si>
    <t>III</t>
  </si>
  <si>
    <t>Wydatki ogółem</t>
  </si>
  <si>
    <t>Prognoza w latach</t>
  </si>
  <si>
    <t>dotacje i środki na realizację przedsięwzięć</t>
  </si>
  <si>
    <t>wydatki wynikające z limitów wydatków na przedsięwzięcia</t>
  </si>
  <si>
    <t>IV</t>
  </si>
  <si>
    <t>V</t>
  </si>
  <si>
    <t>wolne środki</t>
  </si>
  <si>
    <t>VI</t>
  </si>
  <si>
    <t>1</t>
  </si>
  <si>
    <t>2</t>
  </si>
  <si>
    <t>3</t>
  </si>
  <si>
    <t>dochody własne</t>
  </si>
  <si>
    <t>subwencje</t>
  </si>
  <si>
    <t>Rozchody ogółem</t>
  </si>
  <si>
    <t>Wb</t>
  </si>
  <si>
    <t>Db+Sm-Wb</t>
  </si>
  <si>
    <t>Tabela 3.Wskaźniki  do wieloletniej prognozy finansowej</t>
  </si>
  <si>
    <t>2012 /2011</t>
  </si>
  <si>
    <t>2013 /2012</t>
  </si>
  <si>
    <t>2014 /2013</t>
  </si>
  <si>
    <t>2015 /2014</t>
  </si>
  <si>
    <t>2016 /2015</t>
  </si>
  <si>
    <t>2017 /2016</t>
  </si>
  <si>
    <t>2018 /2017</t>
  </si>
  <si>
    <t>2019 /2018</t>
  </si>
  <si>
    <t>2020 /2019</t>
  </si>
  <si>
    <t>wyliczenie</t>
  </si>
  <si>
    <t>2021/2020</t>
  </si>
  <si>
    <t>2022/2021</t>
  </si>
  <si>
    <t>2023/2022</t>
  </si>
  <si>
    <t>2024/2023</t>
  </si>
  <si>
    <t>2025/2024</t>
  </si>
  <si>
    <t>2026/2025</t>
  </si>
  <si>
    <t>2027/2026</t>
  </si>
  <si>
    <t>prywatyzacja majątku, sprzedaż papierów wartościowych i spłaty udzielonych pożyczek</t>
  </si>
  <si>
    <t>TAK</t>
  </si>
  <si>
    <t>Wieloletnia Prognoza Finansowa wraz z prognozą kwoty długu i spłat zobowiązań na lata 2011-2027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</si>
</sst>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"/>
    <numFmt numFmtId="177" formatCode="0.0000%"/>
    <numFmt numFmtId="178" formatCode="#,##0_ ;\-#,##0\ "/>
    <numFmt numFmtId="179" formatCode="#,##0.00\ _z_ł"/>
    <numFmt numFmtId="180" formatCode="#,##0.00_ ;[Red]\-#,##0.00\ "/>
    <numFmt numFmtId="181" formatCode="0.0%"/>
    <numFmt numFmtId="182" formatCode="0.0"/>
    <numFmt numFmtId="183" formatCode="0.000"/>
    <numFmt numFmtId="184" formatCode="_-* #,##0.0\ _z_ł_-;\-* #,##0.0\ _z_ł_-;_-* &quot;-&quot;\ _z_ł_-;_-@_-"/>
    <numFmt numFmtId="185" formatCode="_-* #,##0.00\ _z_ł_-;\-* #,##0.00\ _z_ł_-;_-* &quot;-&quot;\ _z_ł_-;_-@_-"/>
    <numFmt numFmtId="186" formatCode="_-* #,##0.0\ _z_ł_-;\-* #,##0.0\ _z_ł_-;_-* &quot;-&quot;??\ _z_ł_-;_-@_-"/>
    <numFmt numFmtId="187" formatCode="_-* #,##0\ _z_ł_-;\-* #,##0\ _z_ł_-;_-* &quot;-&quot;??\ _z_ł_-;_-@_-"/>
    <numFmt numFmtId="188" formatCode="#,##0.00_ ;\-#,##0.00\ "/>
    <numFmt numFmtId="189" formatCode="[$-415]d\ mmmm\ yyyy"/>
    <numFmt numFmtId="190" formatCode="#,##0.0_ ;[Red]\-#,##0.0\ "/>
    <numFmt numFmtId="191" formatCode="#,##0_ ;[Red]\-#,##0\ "/>
    <numFmt numFmtId="192" formatCode="#,##0.000_ ;[Red]\-#,##0.000\ "/>
    <numFmt numFmtId="193" formatCode="#,##0.0000_ ;[Red]\-#,##0.0000\ "/>
    <numFmt numFmtId="194" formatCode="#,##0;[Red]#,##0"/>
    <numFmt numFmtId="195" formatCode="#,##0.000"/>
    <numFmt numFmtId="196" formatCode="00\-000"/>
    <numFmt numFmtId="197" formatCode="#,##0.00\ &quot;zł&quot;"/>
    <numFmt numFmtId="198" formatCode="#,##0\ &quot;zł&quot;"/>
    <numFmt numFmtId="199" formatCode="#,##0.0\ _z_ł;[Red]\-#,##0.0\ _z_ł"/>
    <numFmt numFmtId="200" formatCode="#,##0.000\ _z_ł;[Red]\-#,##0.000\ _z_ł"/>
    <numFmt numFmtId="201" formatCode="#,##0.0000"/>
    <numFmt numFmtId="202" formatCode="0.0000"/>
    <numFmt numFmtId="203" formatCode="0.000%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 Narrow"/>
      <family val="2"/>
    </font>
    <font>
      <i/>
      <sz val="10"/>
      <name val="Arial Narrow"/>
      <family val="2"/>
    </font>
    <font>
      <sz val="10"/>
      <color indexed="23"/>
      <name val="Arial Narrow"/>
      <family val="2"/>
    </font>
    <font>
      <sz val="10"/>
      <color theme="0" tint="-0.4999699890613556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2" fillId="0" borderId="0" xfId="55" applyFont="1" applyAlignme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22" fillId="0" borderId="0" xfId="55" applyFont="1" applyAlignment="1">
      <alignment horizontal="center"/>
      <protection/>
    </xf>
    <xf numFmtId="0" fontId="22" fillId="0" borderId="0" xfId="55" applyFont="1">
      <alignment/>
      <protection/>
    </xf>
    <xf numFmtId="0" fontId="24" fillId="0" borderId="0" xfId="55" applyFont="1" applyAlignment="1">
      <alignment horizontal="center"/>
      <protection/>
    </xf>
    <xf numFmtId="0" fontId="22" fillId="0" borderId="10" xfId="55" applyFont="1" applyBorder="1" applyAlignment="1" quotePrefix="1">
      <alignment horizontal="center" vertical="center" wrapText="1"/>
      <protection/>
    </xf>
    <xf numFmtId="1" fontId="22" fillId="0" borderId="10" xfId="55" applyNumberFormat="1" applyFont="1" applyBorder="1" applyAlignment="1" quotePrefix="1">
      <alignment horizontal="center" vertical="center" wrapText="1"/>
      <protection/>
    </xf>
    <xf numFmtId="3" fontId="22" fillId="0" borderId="10" xfId="55" applyNumberFormat="1" applyFont="1" applyBorder="1" applyAlignment="1">
      <alignment vertical="center" wrapText="1"/>
      <protection/>
    </xf>
    <xf numFmtId="3" fontId="22" fillId="0" borderId="10" xfId="55" applyNumberFormat="1" applyFont="1" applyBorder="1" applyAlignment="1">
      <alignment horizontal="right" vertical="center" wrapText="1"/>
      <protection/>
    </xf>
    <xf numFmtId="3" fontId="22" fillId="0" borderId="10" xfId="55" applyNumberFormat="1" applyFont="1" applyBorder="1" applyAlignment="1" quotePrefix="1">
      <alignment vertical="center" wrapText="1"/>
      <protection/>
    </xf>
    <xf numFmtId="3" fontId="22" fillId="0" borderId="10" xfId="55" applyNumberFormat="1" applyFont="1" applyBorder="1" applyAlignment="1">
      <alignment vertical="center"/>
      <protection/>
    </xf>
    <xf numFmtId="0" fontId="22" fillId="0" borderId="10" xfId="55" applyFont="1" applyBorder="1" applyAlignment="1">
      <alignment vertical="center"/>
      <protection/>
    </xf>
    <xf numFmtId="3" fontId="24" fillId="20" borderId="10" xfId="55" applyNumberFormat="1" applyFont="1" applyFill="1" applyBorder="1" applyAlignment="1">
      <alignment vertical="center"/>
      <protection/>
    </xf>
    <xf numFmtId="0" fontId="0" fillId="0" borderId="0" xfId="55" applyAlignment="1">
      <alignment horizontal="center"/>
      <protection/>
    </xf>
    <xf numFmtId="0" fontId="25" fillId="0" borderId="0" xfId="0" applyFont="1" applyAlignment="1">
      <alignment vertical="top"/>
    </xf>
    <xf numFmtId="0" fontId="26" fillId="0" borderId="0" xfId="0" applyFont="1" applyAlignment="1">
      <alignment/>
    </xf>
    <xf numFmtId="0" fontId="26" fillId="0" borderId="0" xfId="55" applyFont="1">
      <alignment/>
      <protection/>
    </xf>
    <xf numFmtId="3" fontId="22" fillId="0" borderId="11" xfId="55" applyNumberFormat="1" applyFont="1" applyBorder="1" applyAlignment="1">
      <alignment horizontal="right" vertical="center" wrapText="1"/>
      <protection/>
    </xf>
    <xf numFmtId="0" fontId="22" fillId="0" borderId="11" xfId="55" applyFont="1" applyBorder="1" applyAlignment="1">
      <alignment vertical="center"/>
      <protection/>
    </xf>
    <xf numFmtId="3" fontId="24" fillId="0" borderId="10" xfId="55" applyNumberFormat="1" applyFont="1" applyBorder="1" applyAlignment="1">
      <alignment vertical="center" wrapText="1"/>
      <protection/>
    </xf>
    <xf numFmtId="3" fontId="22" fillId="0" borderId="10" xfId="55" applyNumberFormat="1" applyFont="1" applyFill="1" applyBorder="1" applyAlignment="1">
      <alignment horizontal="right" vertical="center" wrapText="1"/>
      <protection/>
    </xf>
    <xf numFmtId="0" fontId="27" fillId="0" borderId="0" xfId="55" applyFont="1">
      <alignment/>
      <protection/>
    </xf>
    <xf numFmtId="3" fontId="24" fillId="20" borderId="10" xfId="55" applyNumberFormat="1" applyFont="1" applyFill="1" applyBorder="1" applyAlignment="1">
      <alignment vertical="center" wrapText="1"/>
      <protection/>
    </xf>
    <xf numFmtId="3" fontId="24" fillId="20" borderId="10" xfId="55" applyNumberFormat="1" applyFont="1" applyFill="1" applyBorder="1" applyAlignment="1">
      <alignment horizontal="right" vertical="center" wrapText="1"/>
      <protection/>
    </xf>
    <xf numFmtId="3" fontId="22" fillId="0" borderId="10" xfId="55" applyNumberFormat="1" applyFont="1" applyFill="1" applyBorder="1" applyAlignment="1">
      <alignment vertical="center"/>
      <protection/>
    </xf>
    <xf numFmtId="3" fontId="22" fillId="0" borderId="11" xfId="55" applyNumberFormat="1" applyFont="1" applyFill="1" applyBorder="1" applyAlignment="1">
      <alignment horizontal="right" vertical="center" wrapText="1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3" fontId="22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55" applyAlignment="1">
      <alignment horizontal="center" vertical="center"/>
      <protection/>
    </xf>
    <xf numFmtId="0" fontId="24" fillId="20" borderId="11" xfId="55" applyFont="1" applyFill="1" applyBorder="1" applyAlignment="1">
      <alignment vertical="center"/>
      <protection/>
    </xf>
    <xf numFmtId="0" fontId="28" fillId="0" borderId="11" xfId="55" applyFont="1" applyBorder="1" applyAlignment="1">
      <alignment horizontal="center" vertical="center" wrapText="1"/>
      <protection/>
    </xf>
    <xf numFmtId="0" fontId="22" fillId="24" borderId="10" xfId="55" applyFont="1" applyFill="1" applyBorder="1" applyAlignment="1" quotePrefix="1">
      <alignment horizontal="center" vertical="center" wrapText="1"/>
      <protection/>
    </xf>
    <xf numFmtId="3" fontId="24" fillId="20" borderId="11" xfId="55" applyNumberFormat="1" applyFont="1" applyFill="1" applyBorder="1" applyAlignment="1">
      <alignment vertical="center"/>
      <protection/>
    </xf>
    <xf numFmtId="0" fontId="22" fillId="25" borderId="12" xfId="54" applyFont="1" applyFill="1" applyBorder="1" applyAlignment="1">
      <alignment horizontal="left" vertical="center" wrapText="1"/>
      <protection/>
    </xf>
    <xf numFmtId="10" fontId="22" fillId="0" borderId="10" xfId="55" applyNumberFormat="1" applyFont="1" applyFill="1" applyBorder="1" applyAlignment="1">
      <alignment horizontal="right" vertical="center" wrapText="1"/>
      <protection/>
    </xf>
    <xf numFmtId="3" fontId="24" fillId="0" borderId="10" xfId="55" applyNumberFormat="1" applyFont="1" applyFill="1" applyBorder="1" applyAlignment="1">
      <alignment horizontal="right" vertical="center" wrapText="1"/>
      <protection/>
    </xf>
    <xf numFmtId="3" fontId="24" fillId="20" borderId="11" xfId="55" applyNumberFormat="1" applyFont="1" applyFill="1" applyBorder="1" applyAlignment="1">
      <alignment horizontal="right" vertical="center" wrapText="1"/>
      <protection/>
    </xf>
    <xf numFmtId="3" fontId="22" fillId="25" borderId="10" xfId="55" applyNumberFormat="1" applyFont="1" applyFill="1" applyBorder="1" applyAlignment="1">
      <alignment vertical="center" wrapText="1"/>
      <protection/>
    </xf>
    <xf numFmtId="0" fontId="0" fillId="0" borderId="0" xfId="55" applyFont="1">
      <alignment/>
      <protection/>
    </xf>
    <xf numFmtId="0" fontId="22" fillId="0" borderId="10" xfId="55" applyFont="1" applyBorder="1" applyAlignment="1">
      <alignment horizontal="center" vertical="center"/>
      <protection/>
    </xf>
    <xf numFmtId="49" fontId="24" fillId="20" borderId="10" xfId="0" applyNumberFormat="1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4" fillId="2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4" fillId="20" borderId="10" xfId="55" applyFont="1" applyFill="1" applyBorder="1" applyAlignment="1">
      <alignment vertical="center"/>
      <protection/>
    </xf>
    <xf numFmtId="0" fontId="22" fillId="0" borderId="10" xfId="55" applyFont="1" applyFill="1" applyBorder="1" applyAlignment="1">
      <alignment vertical="center"/>
      <protection/>
    </xf>
    <xf numFmtId="49" fontId="22" fillId="0" borderId="10" xfId="0" applyNumberFormat="1" applyFont="1" applyFill="1" applyBorder="1" applyAlignment="1">
      <alignment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55" applyFont="1" applyFill="1" applyBorder="1" applyAlignment="1">
      <alignment vertical="center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20" borderId="10" xfId="55" applyNumberFormat="1" applyFont="1" applyFill="1" applyBorder="1" applyAlignment="1">
      <alignment horizontal="center" vertical="center" wrapText="1"/>
      <protection/>
    </xf>
    <xf numFmtId="0" fontId="0" fillId="25" borderId="0" xfId="55" applyFont="1" applyFill="1" applyAlignment="1">
      <alignment horizontal="center" vertical="center"/>
      <protection/>
    </xf>
    <xf numFmtId="49" fontId="22" fillId="25" borderId="10" xfId="55" applyNumberFormat="1" applyFont="1" applyFill="1" applyBorder="1" applyAlignment="1">
      <alignment horizontal="center" vertical="center" wrapText="1"/>
      <protection/>
    </xf>
    <xf numFmtId="49" fontId="22" fillId="25" borderId="10" xfId="55" applyNumberFormat="1" applyFont="1" applyFill="1" applyBorder="1" applyAlignment="1">
      <alignment horizontal="center" vertical="center"/>
      <protection/>
    </xf>
    <xf numFmtId="10" fontId="24" fillId="0" borderId="10" xfId="55" applyNumberFormat="1" applyFont="1" applyFill="1" applyBorder="1" applyAlignment="1">
      <alignment horizontal="right" vertical="center" wrapText="1"/>
      <protection/>
    </xf>
    <xf numFmtId="49" fontId="24" fillId="0" borderId="12" xfId="0" applyNumberFormat="1" applyFont="1" applyFill="1" applyBorder="1" applyAlignment="1">
      <alignment horizontal="center" vertical="center" wrapText="1"/>
    </xf>
    <xf numFmtId="3" fontId="24" fillId="0" borderId="12" xfId="55" applyNumberFormat="1" applyFont="1" applyFill="1" applyBorder="1" applyAlignment="1">
      <alignment horizontal="right" vertical="center" wrapText="1"/>
      <protection/>
    </xf>
    <xf numFmtId="49" fontId="24" fillId="0" borderId="14" xfId="0" applyNumberFormat="1" applyFont="1" applyFill="1" applyBorder="1" applyAlignment="1">
      <alignment horizontal="center" vertical="top" wrapText="1"/>
    </xf>
    <xf numFmtId="3" fontId="24" fillId="0" borderId="15" xfId="55" applyNumberFormat="1" applyFont="1" applyFill="1" applyBorder="1" applyAlignment="1">
      <alignment horizontal="center" vertical="center" wrapText="1"/>
      <protection/>
    </xf>
    <xf numFmtId="3" fontId="24" fillId="0" borderId="16" xfId="55" applyNumberFormat="1" applyFont="1" applyFill="1" applyBorder="1" applyAlignment="1">
      <alignment horizontal="right" vertical="center" wrapText="1"/>
      <protection/>
    </xf>
    <xf numFmtId="0" fontId="24" fillId="0" borderId="15" xfId="0" applyFont="1" applyFill="1" applyBorder="1" applyAlignment="1">
      <alignment horizontal="center" vertical="center" wrapText="1"/>
    </xf>
    <xf numFmtId="3" fontId="29" fillId="0" borderId="10" xfId="55" applyNumberFormat="1" applyFont="1" applyFill="1" applyBorder="1" applyAlignment="1">
      <alignment horizontal="right" vertical="center" wrapText="1"/>
      <protection/>
    </xf>
    <xf numFmtId="0" fontId="22" fillId="0" borderId="11" xfId="55" applyFont="1" applyBorder="1" applyAlignment="1">
      <alignment horizontal="center" vertical="center"/>
      <protection/>
    </xf>
    <xf numFmtId="3" fontId="24" fillId="20" borderId="11" xfId="55" applyNumberFormat="1" applyFont="1" applyFill="1" applyBorder="1" applyAlignment="1">
      <alignment vertical="center" wrapText="1"/>
      <protection/>
    </xf>
    <xf numFmtId="3" fontId="22" fillId="0" borderId="11" xfId="55" applyNumberFormat="1" applyFont="1" applyBorder="1" applyAlignment="1" quotePrefix="1">
      <alignment vertical="center" wrapText="1"/>
      <protection/>
    </xf>
    <xf numFmtId="3" fontId="22" fillId="0" borderId="11" xfId="55" applyNumberFormat="1" applyFont="1" applyBorder="1" applyAlignment="1">
      <alignment vertical="center"/>
      <protection/>
    </xf>
    <xf numFmtId="3" fontId="22" fillId="0" borderId="11" xfId="55" applyNumberFormat="1" applyFont="1" applyBorder="1" applyAlignment="1">
      <alignment vertical="center" wrapText="1"/>
      <protection/>
    </xf>
    <xf numFmtId="3" fontId="22" fillId="25" borderId="11" xfId="55" applyNumberFormat="1" applyFont="1" applyFill="1" applyBorder="1" applyAlignment="1">
      <alignment vertical="center" wrapText="1"/>
      <protection/>
    </xf>
    <xf numFmtId="3" fontId="24" fillId="0" borderId="11" xfId="55" applyNumberFormat="1" applyFont="1" applyBorder="1" applyAlignment="1">
      <alignment vertical="center" wrapText="1"/>
      <protection/>
    </xf>
    <xf numFmtId="3" fontId="22" fillId="0" borderId="11" xfId="55" applyNumberFormat="1" applyFont="1" applyFill="1" applyBorder="1" applyAlignment="1">
      <alignment vertical="center"/>
      <protection/>
    </xf>
    <xf numFmtId="0" fontId="22" fillId="0" borderId="11" xfId="55" applyFont="1" applyFill="1" applyBorder="1" applyAlignment="1">
      <alignment vertical="center"/>
      <protection/>
    </xf>
    <xf numFmtId="10" fontId="22" fillId="0" borderId="11" xfId="55" applyNumberFormat="1" applyFont="1" applyFill="1" applyBorder="1" applyAlignment="1">
      <alignment horizontal="right" vertical="center" wrapText="1"/>
      <protection/>
    </xf>
    <xf numFmtId="10" fontId="24" fillId="0" borderId="11" xfId="55" applyNumberFormat="1" applyFont="1" applyFill="1" applyBorder="1" applyAlignment="1">
      <alignment horizontal="right" vertical="center" wrapText="1"/>
      <protection/>
    </xf>
    <xf numFmtId="49" fontId="24" fillId="20" borderId="11" xfId="55" applyNumberFormat="1" applyFont="1" applyFill="1" applyBorder="1" applyAlignment="1">
      <alignment horizontal="center" vertical="center" wrapText="1"/>
      <protection/>
    </xf>
    <xf numFmtId="49" fontId="22" fillId="25" borderId="11" xfId="55" applyNumberFormat="1" applyFont="1" applyFill="1" applyBorder="1" applyAlignment="1">
      <alignment horizontal="center" vertical="center"/>
      <protection/>
    </xf>
    <xf numFmtId="3" fontId="24" fillId="0" borderId="11" xfId="55" applyNumberFormat="1" applyFont="1" applyFill="1" applyBorder="1" applyAlignment="1">
      <alignment horizontal="right" vertical="center" wrapText="1"/>
      <protection/>
    </xf>
    <xf numFmtId="3" fontId="24" fillId="0" borderId="17" xfId="55" applyNumberFormat="1" applyFont="1" applyFill="1" applyBorder="1" applyAlignment="1">
      <alignment horizontal="right" vertical="center" wrapText="1"/>
      <protection/>
    </xf>
    <xf numFmtId="3" fontId="24" fillId="0" borderId="18" xfId="55" applyNumberFormat="1" applyFont="1" applyFill="1" applyBorder="1" applyAlignment="1">
      <alignment horizontal="right" vertical="center" wrapText="1"/>
      <protection/>
    </xf>
    <xf numFmtId="0" fontId="24" fillId="0" borderId="11" xfId="55" applyFont="1" applyBorder="1" applyAlignment="1">
      <alignment vertical="center" wrapText="1"/>
      <protection/>
    </xf>
    <xf numFmtId="0" fontId="22" fillId="0" borderId="10" xfId="55" applyFont="1" applyBorder="1">
      <alignment/>
      <protection/>
    </xf>
    <xf numFmtId="0" fontId="22" fillId="0" borderId="11" xfId="55" applyFont="1" applyBorder="1">
      <alignment/>
      <protection/>
    </xf>
    <xf numFmtId="0" fontId="22" fillId="26" borderId="10" xfId="55" applyFont="1" applyFill="1" applyBorder="1">
      <alignment/>
      <protection/>
    </xf>
    <xf numFmtId="0" fontId="22" fillId="26" borderId="11" xfId="55" applyFont="1" applyFill="1" applyBorder="1">
      <alignment/>
      <protection/>
    </xf>
    <xf numFmtId="0" fontId="31" fillId="26" borderId="10" xfId="55" applyFont="1" applyFill="1" applyBorder="1" applyAlignment="1">
      <alignment horizontal="center" vertical="center"/>
      <protection/>
    </xf>
    <xf numFmtId="0" fontId="31" fillId="26" borderId="11" xfId="55" applyFont="1" applyFill="1" applyBorder="1" applyAlignment="1">
      <alignment horizontal="center" vertical="center"/>
      <protection/>
    </xf>
    <xf numFmtId="0" fontId="22" fillId="26" borderId="10" xfId="55" applyFont="1" applyFill="1" applyBorder="1" applyAlignment="1">
      <alignment horizontal="center" vertical="center"/>
      <protection/>
    </xf>
    <xf numFmtId="0" fontId="22" fillId="25" borderId="10" xfId="55" applyFont="1" applyFill="1" applyBorder="1" applyAlignment="1">
      <alignment horizontal="center" vertical="center"/>
      <protection/>
    </xf>
    <xf numFmtId="0" fontId="22" fillId="25" borderId="11" xfId="55" applyFont="1" applyFill="1" applyBorder="1" applyAlignment="1">
      <alignment horizontal="center" vertical="center"/>
      <protection/>
    </xf>
    <xf numFmtId="0" fontId="22" fillId="0" borderId="10" xfId="55" applyFont="1" applyBorder="1" applyAlignment="1">
      <alignment horizontal="center"/>
      <protection/>
    </xf>
    <xf numFmtId="0" fontId="22" fillId="0" borderId="11" xfId="55" applyFont="1" applyBorder="1" applyAlignment="1">
      <alignment horizontal="center"/>
      <protection/>
    </xf>
    <xf numFmtId="3" fontId="22" fillId="27" borderId="10" xfId="55" applyNumberFormat="1" applyFont="1" applyFill="1" applyBorder="1" applyAlignment="1">
      <alignment horizontal="right" vertical="center" wrapText="1"/>
      <protection/>
    </xf>
    <xf numFmtId="0" fontId="24" fillId="26" borderId="10" xfId="55" applyFont="1" applyFill="1" applyBorder="1" applyAlignment="1">
      <alignment horizontal="center" vertical="center"/>
      <protection/>
    </xf>
    <xf numFmtId="0" fontId="24" fillId="26" borderId="11" xfId="55" applyFont="1" applyFill="1" applyBorder="1" applyAlignment="1">
      <alignment horizontal="center" vertical="center"/>
      <protection/>
    </xf>
    <xf numFmtId="3" fontId="24" fillId="0" borderId="19" xfId="55" applyNumberFormat="1" applyFont="1" applyFill="1" applyBorder="1" applyAlignment="1">
      <alignment horizontal="right" vertical="center" wrapText="1"/>
      <protection/>
    </xf>
    <xf numFmtId="3" fontId="24" fillId="26" borderId="10" xfId="55" applyNumberFormat="1" applyFont="1" applyFill="1" applyBorder="1">
      <alignment/>
      <protection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0" fontId="0" fillId="0" borderId="0" xfId="55" applyFont="1" applyBorder="1">
      <alignment/>
      <protection/>
    </xf>
    <xf numFmtId="0" fontId="24" fillId="0" borderId="0" xfId="55" applyFont="1">
      <alignment/>
      <protection/>
    </xf>
    <xf numFmtId="0" fontId="24" fillId="25" borderId="10" xfId="55" applyFont="1" applyFill="1" applyBorder="1" applyAlignment="1">
      <alignment horizontal="center" vertical="center" wrapText="1"/>
      <protection/>
    </xf>
    <xf numFmtId="0" fontId="22" fillId="0" borderId="10" xfId="55" applyFont="1" applyBorder="1" applyAlignment="1">
      <alignment horizontal="center" vertical="center" wrapText="1"/>
      <protection/>
    </xf>
    <xf numFmtId="9" fontId="0" fillId="0" borderId="10" xfId="55" applyNumberFormat="1" applyFont="1" applyBorder="1">
      <alignment/>
      <protection/>
    </xf>
    <xf numFmtId="3" fontId="22" fillId="25" borderId="0" xfId="55" applyNumberFormat="1" applyFont="1" applyFill="1" applyBorder="1" applyAlignment="1">
      <alignment horizontal="left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4" fillId="25" borderId="0" xfId="55" applyFont="1" applyFill="1" applyBorder="1" applyAlignment="1">
      <alignment vertical="center" wrapText="1"/>
      <protection/>
    </xf>
    <xf numFmtId="0" fontId="24" fillId="25" borderId="21" xfId="55" applyFont="1" applyFill="1" applyBorder="1" applyAlignment="1">
      <alignment vertical="center" wrapText="1"/>
      <protection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3" fillId="25" borderId="0" xfId="55" applyFont="1" applyFill="1" applyBorder="1" applyAlignment="1">
      <alignment vertical="center"/>
      <protection/>
    </xf>
    <xf numFmtId="0" fontId="0" fillId="0" borderId="0" xfId="55" applyBorder="1">
      <alignment/>
      <protection/>
    </xf>
    <xf numFmtId="3" fontId="22" fillId="26" borderId="10" xfId="55" applyNumberFormat="1" applyFont="1" applyFill="1" applyBorder="1" applyAlignment="1">
      <alignment horizontal="right" vertical="center" wrapText="1"/>
      <protection/>
    </xf>
    <xf numFmtId="3" fontId="22" fillId="26" borderId="10" xfId="55" applyNumberFormat="1" applyFont="1" applyFill="1" applyBorder="1" applyAlignment="1">
      <alignment vertical="center"/>
      <protection/>
    </xf>
    <xf numFmtId="3" fontId="22" fillId="26" borderId="11" xfId="55" applyNumberFormat="1" applyFont="1" applyFill="1" applyBorder="1" applyAlignment="1">
      <alignment vertical="center"/>
      <protection/>
    </xf>
    <xf numFmtId="10" fontId="0" fillId="0" borderId="10" xfId="55" applyNumberFormat="1" applyFont="1" applyBorder="1">
      <alignment/>
      <protection/>
    </xf>
    <xf numFmtId="10" fontId="0" fillId="20" borderId="10" xfId="55" applyNumberFormat="1" applyFont="1" applyFill="1" applyBorder="1">
      <alignment/>
      <protection/>
    </xf>
    <xf numFmtId="3" fontId="22" fillId="27" borderId="10" xfId="55" applyNumberFormat="1" applyFont="1" applyFill="1" applyBorder="1" applyAlignment="1">
      <alignment vertical="center"/>
      <protection/>
    </xf>
    <xf numFmtId="3" fontId="22" fillId="27" borderId="11" xfId="55" applyNumberFormat="1" applyFont="1" applyFill="1" applyBorder="1" applyAlignment="1">
      <alignment vertical="center"/>
      <protection/>
    </xf>
    <xf numFmtId="3" fontId="22" fillId="0" borderId="10" xfId="55" applyNumberFormat="1" applyFont="1" applyBorder="1">
      <alignment/>
      <protection/>
    </xf>
    <xf numFmtId="3" fontId="22" fillId="0" borderId="10" xfId="55" applyNumberFormat="1" applyFont="1" applyFill="1" applyBorder="1" applyAlignment="1">
      <alignment horizontal="center" vertical="center" wrapText="1"/>
      <protection/>
    </xf>
    <xf numFmtId="3" fontId="22" fillId="25" borderId="22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0" fillId="0" borderId="22" xfId="0" applyBorder="1" applyAlignment="1">
      <alignment/>
    </xf>
    <xf numFmtId="49" fontId="24" fillId="20" borderId="17" xfId="0" applyNumberFormat="1" applyFont="1" applyFill="1" applyBorder="1" applyAlignment="1">
      <alignment horizontal="center" vertical="center" wrapText="1"/>
    </xf>
    <xf numFmtId="49" fontId="24" fillId="20" borderId="23" xfId="0" applyNumberFormat="1" applyFont="1" applyFill="1" applyBorder="1" applyAlignment="1">
      <alignment horizontal="center" vertical="center" wrapText="1"/>
    </xf>
    <xf numFmtId="49" fontId="24" fillId="20" borderId="24" xfId="0" applyNumberFormat="1" applyFont="1" applyFill="1" applyBorder="1" applyAlignment="1">
      <alignment horizontal="center" vertical="center" wrapText="1"/>
    </xf>
    <xf numFmtId="49" fontId="24" fillId="20" borderId="25" xfId="0" applyNumberFormat="1" applyFont="1" applyFill="1" applyBorder="1" applyAlignment="1">
      <alignment horizontal="center" vertical="center" wrapText="1"/>
    </xf>
    <xf numFmtId="49" fontId="24" fillId="20" borderId="12" xfId="55" applyNumberFormat="1" applyFont="1" applyFill="1" applyBorder="1" applyAlignment="1">
      <alignment horizontal="center" vertical="center" wrapText="1"/>
      <protection/>
    </xf>
    <xf numFmtId="49" fontId="24" fillId="20" borderId="13" xfId="55" applyNumberFormat="1" applyFont="1" applyFill="1" applyBorder="1" applyAlignment="1">
      <alignment horizontal="center" vertical="center" wrapText="1"/>
      <protection/>
    </xf>
    <xf numFmtId="0" fontId="24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3" fontId="22" fillId="25" borderId="17" xfId="55" applyNumberFormat="1" applyFont="1" applyFill="1" applyBorder="1" applyAlignment="1">
      <alignment horizontal="left" vertical="center" wrapText="1"/>
      <protection/>
    </xf>
    <xf numFmtId="0" fontId="0" fillId="0" borderId="26" xfId="0" applyBorder="1" applyAlignment="1">
      <alignment/>
    </xf>
    <xf numFmtId="0" fontId="24" fillId="0" borderId="10" xfId="0" applyFont="1" applyBorder="1" applyAlignment="1">
      <alignment horizontal="left" vertical="center" wrapText="1"/>
    </xf>
    <xf numFmtId="49" fontId="24" fillId="20" borderId="10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4" fillId="20" borderId="10" xfId="55" applyNumberFormat="1" applyFont="1" applyFill="1" applyBorder="1" applyAlignment="1">
      <alignment horizontal="center" vertical="center" wrapText="1"/>
      <protection/>
    </xf>
    <xf numFmtId="49" fontId="24" fillId="20" borderId="11" xfId="55" applyNumberFormat="1" applyFont="1" applyFill="1" applyBorder="1" applyAlignment="1">
      <alignment horizontal="center" vertical="center" wrapText="1"/>
      <protection/>
    </xf>
    <xf numFmtId="49" fontId="22" fillId="25" borderId="10" xfId="0" applyNumberFormat="1" applyFont="1" applyFill="1" applyBorder="1" applyAlignment="1">
      <alignment horizontal="center" vertical="center" wrapText="1"/>
    </xf>
    <xf numFmtId="0" fontId="0" fillId="0" borderId="22" xfId="55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24" fillId="25" borderId="11" xfId="55" applyFont="1" applyFill="1" applyBorder="1" applyAlignment="1">
      <alignment horizontal="center" vertical="center" wrapText="1"/>
      <protection/>
    </xf>
    <xf numFmtId="0" fontId="24" fillId="25" borderId="27" xfId="55" applyFont="1" applyFill="1" applyBorder="1" applyAlignment="1">
      <alignment horizontal="center" vertical="center" wrapText="1"/>
      <protection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0" fontId="24" fillId="0" borderId="10" xfId="55" applyFont="1" applyBorder="1" applyAlignment="1">
      <alignment horizontal="center" vertical="center" wrapText="1"/>
      <protection/>
    </xf>
    <xf numFmtId="0" fontId="22" fillId="0" borderId="10" xfId="55" applyFont="1" applyBorder="1" applyAlignment="1">
      <alignment vertical="center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24" fillId="0" borderId="13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0" fontId="24" fillId="0" borderId="28" xfId="55" applyFont="1" applyBorder="1" applyAlignment="1">
      <alignment horizontal="center" vertical="center" wrapTex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2" fillId="0" borderId="0" xfId="55" applyFont="1" applyAlignment="1">
      <alignment horizontal="right"/>
      <protection/>
    </xf>
    <xf numFmtId="0" fontId="22" fillId="0" borderId="21" xfId="55" applyFont="1" applyBorder="1" applyAlignment="1">
      <alignment horizontal="right"/>
      <protection/>
    </xf>
    <xf numFmtId="0" fontId="22" fillId="0" borderId="0" xfId="55" applyFont="1" applyAlignment="1">
      <alignment horizontal="left"/>
      <protection/>
    </xf>
    <xf numFmtId="3" fontId="22" fillId="25" borderId="26" xfId="55" applyNumberFormat="1" applyFont="1" applyFill="1" applyBorder="1" applyAlignment="1">
      <alignment horizontal="left" vertical="center" wrapText="1"/>
      <protection/>
    </xf>
    <xf numFmtId="3" fontId="22" fillId="25" borderId="0" xfId="55" applyNumberFormat="1" applyFont="1" applyFill="1" applyBorder="1" applyAlignment="1">
      <alignment horizontal="left" vertical="center" wrapText="1"/>
      <protection/>
    </xf>
    <xf numFmtId="3" fontId="22" fillId="0" borderId="12" xfId="55" applyNumberFormat="1" applyFont="1" applyBorder="1" applyAlignment="1">
      <alignment horizontal="right" vertical="center" wrapText="1"/>
      <protection/>
    </xf>
    <xf numFmtId="3" fontId="24" fillId="20" borderId="13" xfId="55" applyNumberFormat="1" applyFont="1" applyFill="1" applyBorder="1" applyAlignment="1">
      <alignment horizontal="right" vertical="center" wrapText="1"/>
      <protection/>
    </xf>
    <xf numFmtId="3" fontId="24" fillId="20" borderId="0" xfId="55" applyNumberFormat="1" applyFont="1" applyFill="1" applyBorder="1" applyAlignment="1">
      <alignment vertical="center" wrapText="1"/>
      <protection/>
    </xf>
    <xf numFmtId="3" fontId="24" fillId="20" borderId="0" xfId="55" applyNumberFormat="1" applyFont="1" applyFill="1" applyBorder="1" applyAlignment="1">
      <alignment horizontal="right" vertical="center" wrapText="1"/>
      <protection/>
    </xf>
    <xf numFmtId="3" fontId="22" fillId="0" borderId="0" xfId="55" applyNumberFormat="1" applyFont="1" applyBorder="1" applyAlignment="1">
      <alignment vertical="center"/>
      <protection/>
    </xf>
    <xf numFmtId="3" fontId="22" fillId="0" borderId="0" xfId="55" applyNumberFormat="1" applyFont="1" applyBorder="1" applyAlignment="1">
      <alignment horizontal="right" vertical="center" wrapText="1"/>
      <protection/>
    </xf>
    <xf numFmtId="0" fontId="22" fillId="0" borderId="0" xfId="55" applyFont="1" applyBorder="1" applyAlignment="1">
      <alignment vertic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dochody 2009" xfId="54"/>
    <cellStyle name="Normalny_prognoza obsługi długu" xfId="55"/>
    <cellStyle name="Obliczenia" xfId="56"/>
    <cellStyle name="Followed Hyperlink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5"/>
  <sheetViews>
    <sheetView tabSelected="1" zoomScaleSheetLayoutView="33" zoomScalePageLayoutView="0" workbookViewId="0" topLeftCell="W18">
      <selection activeCell="U1" sqref="U1:AL29"/>
    </sheetView>
  </sheetViews>
  <sheetFormatPr defaultColWidth="9.140625" defaultRowHeight="12.75"/>
  <cols>
    <col min="1" max="1" width="4.57421875" style="15" customWidth="1"/>
    <col min="2" max="2" width="28.57421875" style="3" customWidth="1"/>
    <col min="3" max="3" width="9.57421875" style="3" customWidth="1"/>
    <col min="4" max="5" width="9.28125" style="3" customWidth="1"/>
    <col min="6" max="6" width="8.7109375" style="3" customWidth="1"/>
    <col min="7" max="7" width="8.8515625" style="3" customWidth="1"/>
    <col min="8" max="8" width="9.00390625" style="3" customWidth="1"/>
    <col min="9" max="10" width="8.57421875" style="3" customWidth="1"/>
    <col min="11" max="12" width="8.421875" style="3" customWidth="1"/>
    <col min="13" max="13" width="8.57421875" style="3" customWidth="1"/>
    <col min="14" max="14" width="9.8515625" style="3" bestFit="1" customWidth="1"/>
    <col min="15" max="20" width="10.57421875" style="3" bestFit="1" customWidth="1"/>
    <col min="21" max="21" width="4.57421875" style="3" customWidth="1"/>
    <col min="22" max="22" width="29.7109375" style="3" customWidth="1"/>
    <col min="23" max="25" width="9.28125" style="3" bestFit="1" customWidth="1"/>
    <col min="26" max="16384" width="9.140625" style="3" customWidth="1"/>
  </cols>
  <sheetData>
    <row r="1" spans="1:20" ht="12" customHeight="1">
      <c r="A1" s="4"/>
      <c r="B1" s="5"/>
      <c r="C1" s="5"/>
      <c r="D1" s="5"/>
      <c r="E1" s="5"/>
      <c r="F1" s="1"/>
      <c r="G1" s="169"/>
      <c r="H1" s="169"/>
      <c r="K1" s="167" t="s">
        <v>93</v>
      </c>
      <c r="L1" s="167"/>
      <c r="M1" s="167"/>
      <c r="N1" s="167"/>
      <c r="O1" s="167"/>
      <c r="P1" s="167"/>
      <c r="Q1" s="167"/>
      <c r="R1" s="167"/>
      <c r="S1" s="167"/>
      <c r="T1" s="167"/>
    </row>
    <row r="2" spans="1:8" ht="12.75" customHeight="1">
      <c r="A2" s="4"/>
      <c r="B2" s="5"/>
      <c r="C2" s="5"/>
      <c r="D2" s="5"/>
      <c r="E2" s="5"/>
      <c r="F2" s="2"/>
      <c r="G2" s="169"/>
      <c r="H2" s="169"/>
    </row>
    <row r="3" spans="1:38" ht="17.25" customHeight="1">
      <c r="A3" s="4"/>
      <c r="B3" s="16" t="s">
        <v>152</v>
      </c>
      <c r="C3" s="17"/>
      <c r="D3" s="17"/>
      <c r="E3" s="17"/>
      <c r="F3" s="17"/>
      <c r="G3" s="17"/>
      <c r="H3" s="17"/>
      <c r="I3" s="18"/>
      <c r="J3" s="18"/>
      <c r="K3" s="18"/>
      <c r="L3" s="18"/>
      <c r="M3" s="18"/>
      <c r="T3" s="122"/>
      <c r="U3" s="121" t="s">
        <v>132</v>
      </c>
      <c r="V3" s="118"/>
      <c r="W3" s="116"/>
      <c r="X3" s="116"/>
      <c r="Y3" s="108"/>
      <c r="Z3" s="108"/>
      <c r="AA3" s="108"/>
      <c r="AB3" s="108"/>
      <c r="AC3" s="108"/>
      <c r="AD3" s="40"/>
      <c r="AE3" s="109"/>
      <c r="AF3"/>
      <c r="AG3"/>
      <c r="AH3"/>
      <c r="AI3"/>
      <c r="AJ3"/>
      <c r="AK3"/>
      <c r="AL3"/>
    </row>
    <row r="4" spans="1:38" ht="12" customHeight="1">
      <c r="A4" s="6"/>
      <c r="B4" s="6"/>
      <c r="C4" s="6"/>
      <c r="D4" s="6"/>
      <c r="E4" s="6"/>
      <c r="F4" s="6"/>
      <c r="G4" s="6"/>
      <c r="H4" s="4"/>
      <c r="M4" s="168" t="s">
        <v>96</v>
      </c>
      <c r="N4" s="168"/>
      <c r="O4" s="168"/>
      <c r="P4" s="168"/>
      <c r="Q4" s="168"/>
      <c r="R4" s="168"/>
      <c r="S4" s="168"/>
      <c r="T4" s="168"/>
      <c r="U4" s="119"/>
      <c r="V4" s="119"/>
      <c r="W4" s="117"/>
      <c r="X4" s="117"/>
      <c r="Y4" s="108"/>
      <c r="Z4" s="108"/>
      <c r="AA4" s="108"/>
      <c r="AB4" s="108"/>
      <c r="AC4" s="108"/>
      <c r="AD4" s="40"/>
      <c r="AE4" s="40"/>
      <c r="AF4"/>
      <c r="AG4"/>
      <c r="AH4"/>
      <c r="AI4"/>
      <c r="AJ4"/>
      <c r="AK4"/>
      <c r="AL4"/>
    </row>
    <row r="5" spans="1:38" ht="29.25" customHeight="1">
      <c r="A5" s="160" t="s">
        <v>94</v>
      </c>
      <c r="B5" s="161"/>
      <c r="C5" s="32" t="s">
        <v>6</v>
      </c>
      <c r="D5" s="162">
        <v>2011</v>
      </c>
      <c r="E5" s="89" t="s">
        <v>117</v>
      </c>
      <c r="F5" s="164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6"/>
      <c r="U5" s="155" t="s">
        <v>94</v>
      </c>
      <c r="V5" s="156"/>
      <c r="W5" s="111" t="s">
        <v>133</v>
      </c>
      <c r="X5" s="111" t="s">
        <v>134</v>
      </c>
      <c r="Y5" s="111" t="s">
        <v>135</v>
      </c>
      <c r="Z5" s="111" t="s">
        <v>136</v>
      </c>
      <c r="AA5" s="111" t="s">
        <v>137</v>
      </c>
      <c r="AB5" s="111" t="s">
        <v>138</v>
      </c>
      <c r="AC5" s="111" t="s">
        <v>139</v>
      </c>
      <c r="AD5" s="111" t="s">
        <v>140</v>
      </c>
      <c r="AE5" s="111" t="s">
        <v>141</v>
      </c>
      <c r="AF5" s="120" t="s">
        <v>143</v>
      </c>
      <c r="AG5" s="120" t="s">
        <v>144</v>
      </c>
      <c r="AH5" s="120" t="s">
        <v>145</v>
      </c>
      <c r="AI5" s="120" t="s">
        <v>146</v>
      </c>
      <c r="AJ5" s="120" t="s">
        <v>147</v>
      </c>
      <c r="AK5" s="120" t="s">
        <v>148</v>
      </c>
      <c r="AL5" s="120" t="s">
        <v>149</v>
      </c>
    </row>
    <row r="6" spans="1:38" ht="21.75" customHeight="1">
      <c r="A6" s="161"/>
      <c r="B6" s="161"/>
      <c r="C6" s="7">
        <v>2010</v>
      </c>
      <c r="D6" s="163"/>
      <c r="E6" s="7">
        <v>2012</v>
      </c>
      <c r="F6" s="8">
        <v>2013</v>
      </c>
      <c r="G6" s="33">
        <v>2014</v>
      </c>
      <c r="H6" s="8">
        <v>2015</v>
      </c>
      <c r="I6" s="41">
        <v>2016</v>
      </c>
      <c r="J6" s="41">
        <v>2017</v>
      </c>
      <c r="K6" s="41">
        <v>2018</v>
      </c>
      <c r="L6" s="41">
        <v>2019</v>
      </c>
      <c r="M6" s="73">
        <v>2020</v>
      </c>
      <c r="N6" s="99">
        <v>2021</v>
      </c>
      <c r="O6" s="99">
        <v>2022</v>
      </c>
      <c r="P6" s="99">
        <v>2023</v>
      </c>
      <c r="Q6" s="100">
        <v>2024</v>
      </c>
      <c r="R6" s="99">
        <v>2025</v>
      </c>
      <c r="S6" s="99">
        <v>2026</v>
      </c>
      <c r="T6" s="99">
        <v>2027</v>
      </c>
      <c r="U6" s="110"/>
      <c r="V6" s="110"/>
      <c r="W6" s="111"/>
      <c r="X6" s="111"/>
      <c r="Y6" s="111"/>
      <c r="Z6" s="111"/>
      <c r="AA6" s="111"/>
      <c r="AB6" s="111"/>
      <c r="AC6" s="111"/>
      <c r="AD6" s="111"/>
      <c r="AE6" s="111"/>
      <c r="AF6" s="114"/>
      <c r="AG6" s="114"/>
      <c r="AH6" s="114"/>
      <c r="AI6" s="114"/>
      <c r="AJ6" s="114"/>
      <c r="AK6" s="114"/>
      <c r="AL6" s="114"/>
    </row>
    <row r="7" spans="1:38" ht="16.5" customHeight="1">
      <c r="A7" s="42" t="s">
        <v>124</v>
      </c>
      <c r="B7" s="43" t="s">
        <v>2</v>
      </c>
      <c r="C7" s="24">
        <f>C8+C12</f>
        <v>97402237</v>
      </c>
      <c r="D7" s="24">
        <f>D8+D12</f>
        <v>98021898</v>
      </c>
      <c r="E7" s="24">
        <f aca="true" t="shared" si="0" ref="E7:T7">E8+E12</f>
        <v>97649265.95400001</v>
      </c>
      <c r="F7" s="24">
        <f t="shared" si="0"/>
        <v>92359477.399908</v>
      </c>
      <c r="G7" s="24">
        <f t="shared" si="0"/>
        <v>93206027.35878517</v>
      </c>
      <c r="H7" s="24">
        <f t="shared" si="0"/>
        <v>93603913.85154867</v>
      </c>
      <c r="I7" s="24">
        <f t="shared" si="0"/>
        <v>95424106.46006414</v>
      </c>
      <c r="J7" s="24">
        <f t="shared" si="0"/>
        <v>97853500.99466479</v>
      </c>
      <c r="K7" s="24">
        <f t="shared" si="0"/>
        <v>98742189.47461145</v>
      </c>
      <c r="L7" s="24">
        <f t="shared" si="0"/>
        <v>99690264.83935755</v>
      </c>
      <c r="M7" s="74">
        <f t="shared" si="0"/>
        <v>98647820.95775113</v>
      </c>
      <c r="N7" s="74">
        <f t="shared" si="0"/>
        <v>99564952.63732864</v>
      </c>
      <c r="O7" s="74">
        <f t="shared" si="0"/>
        <v>100261755.63370192</v>
      </c>
      <c r="P7" s="74">
        <f t="shared" si="0"/>
        <v>101228326.66003896</v>
      </c>
      <c r="Q7" s="74">
        <f t="shared" si="0"/>
        <v>102509763.39663935</v>
      </c>
      <c r="R7" s="74">
        <f t="shared" si="0"/>
        <v>103981164.50060573</v>
      </c>
      <c r="S7" s="74">
        <f t="shared" si="0"/>
        <v>105297629.61561179</v>
      </c>
      <c r="T7" s="24">
        <f t="shared" si="0"/>
        <v>104974259.38176791</v>
      </c>
      <c r="U7" s="42" t="s">
        <v>124</v>
      </c>
      <c r="V7" s="43" t="s">
        <v>2</v>
      </c>
      <c r="W7" s="127">
        <f>E7/D7</f>
        <v>0.9961984816290744</v>
      </c>
      <c r="X7" s="127">
        <f aca="true" t="shared" si="1" ref="X7:AL14">F7/E7</f>
        <v>0.9458286910565832</v>
      </c>
      <c r="Y7" s="127">
        <f t="shared" si="1"/>
        <v>1.0091658158178145</v>
      </c>
      <c r="Z7" s="127">
        <f t="shared" si="1"/>
        <v>1.004268892302768</v>
      </c>
      <c r="AA7" s="127">
        <f t="shared" si="1"/>
        <v>1.019445689112981</v>
      </c>
      <c r="AB7" s="127">
        <f t="shared" si="1"/>
        <v>1.0254589183459357</v>
      </c>
      <c r="AC7" s="127">
        <f t="shared" si="1"/>
        <v>1.009081826106509</v>
      </c>
      <c r="AD7" s="127">
        <f t="shared" si="1"/>
        <v>1.0096015226094401</v>
      </c>
      <c r="AE7" s="127">
        <f t="shared" si="1"/>
        <v>0.9895431727131406</v>
      </c>
      <c r="AF7" s="127">
        <f t="shared" si="1"/>
        <v>1.0092970292772134</v>
      </c>
      <c r="AG7" s="127">
        <f t="shared" si="1"/>
        <v>1.0069984766518338</v>
      </c>
      <c r="AH7" s="127">
        <f t="shared" si="1"/>
        <v>1.009640475774914</v>
      </c>
      <c r="AI7" s="127">
        <f t="shared" si="1"/>
        <v>1.0126588750291596</v>
      </c>
      <c r="AJ7" s="127">
        <f t="shared" si="1"/>
        <v>1.014353765487421</v>
      </c>
      <c r="AK7" s="127">
        <f t="shared" si="1"/>
        <v>1.012660611384078</v>
      </c>
      <c r="AL7" s="127">
        <f t="shared" si="1"/>
        <v>0.9969289884774772</v>
      </c>
    </row>
    <row r="8" spans="1:38" ht="15.75" customHeight="1">
      <c r="A8" s="44" t="s">
        <v>10</v>
      </c>
      <c r="B8" s="45" t="s">
        <v>101</v>
      </c>
      <c r="C8" s="11">
        <f>C9+C10+C11</f>
        <v>80277964</v>
      </c>
      <c r="D8" s="11">
        <f>D9+D10+D11</f>
        <v>84892538</v>
      </c>
      <c r="E8" s="11">
        <f>E9+E10+E11</f>
        <v>86941730.95400001</v>
      </c>
      <c r="F8" s="11">
        <f aca="true" t="shared" si="2" ref="F8:T8">F9+F10+F11</f>
        <v>89049824.399908</v>
      </c>
      <c r="G8" s="11">
        <f t="shared" si="2"/>
        <v>90521374.35878517</v>
      </c>
      <c r="H8" s="11">
        <f t="shared" si="2"/>
        <v>92019260.85154867</v>
      </c>
      <c r="I8" s="11">
        <f t="shared" si="2"/>
        <v>92939453.46006414</v>
      </c>
      <c r="J8" s="11">
        <f t="shared" si="2"/>
        <v>93868847.99466479</v>
      </c>
      <c r="K8" s="11">
        <f t="shared" si="2"/>
        <v>94807536.47461145</v>
      </c>
      <c r="L8" s="11">
        <f t="shared" si="2"/>
        <v>95755611.83935755</v>
      </c>
      <c r="M8" s="75">
        <f t="shared" si="2"/>
        <v>96713167.95775113</v>
      </c>
      <c r="N8" s="75">
        <f t="shared" si="2"/>
        <v>97680299.63732864</v>
      </c>
      <c r="O8" s="75">
        <f t="shared" si="2"/>
        <v>98657102.63370192</v>
      </c>
      <c r="P8" s="75">
        <f t="shared" si="2"/>
        <v>99643673.66003896</v>
      </c>
      <c r="Q8" s="75">
        <f t="shared" si="2"/>
        <v>100640110.39663935</v>
      </c>
      <c r="R8" s="75">
        <f t="shared" si="2"/>
        <v>101646511.50060573</v>
      </c>
      <c r="S8" s="75">
        <f t="shared" si="2"/>
        <v>102662976.61561179</v>
      </c>
      <c r="T8" s="11">
        <f t="shared" si="2"/>
        <v>103689606.38176791</v>
      </c>
      <c r="U8" s="44" t="s">
        <v>10</v>
      </c>
      <c r="V8" s="45" t="s">
        <v>101</v>
      </c>
      <c r="W8" s="126">
        <f>E8/D8</f>
        <v>1.024138669926443</v>
      </c>
      <c r="X8" s="126">
        <f t="shared" si="1"/>
        <v>1.0242471989317001</v>
      </c>
      <c r="Y8" s="126">
        <f t="shared" si="1"/>
        <v>1.0165250180872751</v>
      </c>
      <c r="Z8" s="126">
        <f t="shared" si="1"/>
        <v>1.0165473238047245</v>
      </c>
      <c r="AA8" s="126">
        <f t="shared" si="1"/>
        <v>1.0099999999999998</v>
      </c>
      <c r="AB8" s="126">
        <f t="shared" si="1"/>
        <v>1.01</v>
      </c>
      <c r="AC8" s="126">
        <f t="shared" si="1"/>
        <v>1.01</v>
      </c>
      <c r="AD8" s="126">
        <f t="shared" si="1"/>
        <v>1.01</v>
      </c>
      <c r="AE8" s="126">
        <f t="shared" si="1"/>
        <v>1.01</v>
      </c>
      <c r="AF8" s="126">
        <f t="shared" si="1"/>
        <v>1.01</v>
      </c>
      <c r="AG8" s="126">
        <f t="shared" si="1"/>
        <v>1.01</v>
      </c>
      <c r="AH8" s="126">
        <f t="shared" si="1"/>
        <v>1.0100000000000002</v>
      </c>
      <c r="AI8" s="126">
        <f t="shared" si="1"/>
        <v>1.01</v>
      </c>
      <c r="AJ8" s="126">
        <f t="shared" si="1"/>
        <v>1.01</v>
      </c>
      <c r="AK8" s="126">
        <f t="shared" si="1"/>
        <v>1.01</v>
      </c>
      <c r="AL8" s="126">
        <f t="shared" si="1"/>
        <v>1.01</v>
      </c>
    </row>
    <row r="9" spans="1:38" ht="15.75" customHeight="1">
      <c r="A9" s="44" t="s">
        <v>12</v>
      </c>
      <c r="B9" s="45" t="s">
        <v>127</v>
      </c>
      <c r="C9" s="10">
        <v>45224440</v>
      </c>
      <c r="D9" s="10">
        <f>(54559057-1440)</f>
        <v>54557617</v>
      </c>
      <c r="E9" s="10">
        <f>D9*1.032</f>
        <v>56303460.744</v>
      </c>
      <c r="F9" s="10">
        <f>E9*1.032</f>
        <v>58105171.487808004</v>
      </c>
      <c r="G9" s="10">
        <f>F9*1.02</f>
        <v>59267274.91756417</v>
      </c>
      <c r="H9" s="10">
        <f>G9*1.02</f>
        <v>60452620.41591545</v>
      </c>
      <c r="I9" s="10">
        <f>H9*1.01</f>
        <v>61057146.62007461</v>
      </c>
      <c r="J9" s="10">
        <f>I9*1.01</f>
        <v>61667718.086275354</v>
      </c>
      <c r="K9" s="10">
        <f>J9*1.01</f>
        <v>62284395.26713811</v>
      </c>
      <c r="L9" s="10">
        <f>K9*1.01</f>
        <v>62907239.21980949</v>
      </c>
      <c r="M9" s="19">
        <f>L9*1.01</f>
        <v>63536311.61200758</v>
      </c>
      <c r="N9" s="19">
        <f aca="true" t="shared" si="3" ref="N9:Q11">M9*1.01</f>
        <v>64171674.72812766</v>
      </c>
      <c r="O9" s="19">
        <f t="shared" si="3"/>
        <v>64813391.475408934</v>
      </c>
      <c r="P9" s="19">
        <f t="shared" si="3"/>
        <v>65461525.39016303</v>
      </c>
      <c r="Q9" s="19">
        <f t="shared" si="3"/>
        <v>66116140.64406466</v>
      </c>
      <c r="R9" s="19">
        <f aca="true" t="shared" si="4" ref="R9:T11">Q9*1.01</f>
        <v>66777302.0505053</v>
      </c>
      <c r="S9" s="19">
        <f t="shared" si="4"/>
        <v>67445075.07101035</v>
      </c>
      <c r="T9" s="10">
        <f t="shared" si="4"/>
        <v>68119525.82172045</v>
      </c>
      <c r="U9" s="44" t="s">
        <v>12</v>
      </c>
      <c r="V9" s="45" t="s">
        <v>127</v>
      </c>
      <c r="W9" s="126">
        <f aca="true" t="shared" si="5" ref="W9:W14">E9/D9</f>
        <v>1.032</v>
      </c>
      <c r="X9" s="126">
        <f t="shared" si="1"/>
        <v>1.032</v>
      </c>
      <c r="Y9" s="126">
        <f t="shared" si="1"/>
        <v>1.02</v>
      </c>
      <c r="Z9" s="126">
        <f t="shared" si="1"/>
        <v>1.02</v>
      </c>
      <c r="AA9" s="126">
        <f t="shared" si="1"/>
        <v>1.01</v>
      </c>
      <c r="AB9" s="126">
        <f t="shared" si="1"/>
        <v>1.01</v>
      </c>
      <c r="AC9" s="126">
        <f t="shared" si="1"/>
        <v>1.01</v>
      </c>
      <c r="AD9" s="126">
        <f t="shared" si="1"/>
        <v>1.01</v>
      </c>
      <c r="AE9" s="126">
        <f t="shared" si="1"/>
        <v>1.01</v>
      </c>
      <c r="AF9" s="126">
        <f t="shared" si="1"/>
        <v>1.01</v>
      </c>
      <c r="AG9" s="126">
        <f t="shared" si="1"/>
        <v>1.01</v>
      </c>
      <c r="AH9" s="126">
        <f t="shared" si="1"/>
        <v>1.01</v>
      </c>
      <c r="AI9" s="126">
        <f t="shared" si="1"/>
        <v>1.01</v>
      </c>
      <c r="AJ9" s="126">
        <f t="shared" si="1"/>
        <v>1.01</v>
      </c>
      <c r="AK9" s="126">
        <f t="shared" si="1"/>
        <v>1.01</v>
      </c>
      <c r="AL9" s="126">
        <f t="shared" si="1"/>
        <v>1.01</v>
      </c>
    </row>
    <row r="10" spans="1:38" ht="13.5" customHeight="1">
      <c r="A10" s="44" t="s">
        <v>13</v>
      </c>
      <c r="B10" s="45" t="s">
        <v>128</v>
      </c>
      <c r="C10" s="10">
        <v>19844865</v>
      </c>
      <c r="D10" s="10">
        <v>19853126</v>
      </c>
      <c r="E10" s="10">
        <f aca="true" t="shared" si="6" ref="E10:M10">D10*1.01</f>
        <v>20051657.26</v>
      </c>
      <c r="F10" s="10">
        <f t="shared" si="6"/>
        <v>20252173.8326</v>
      </c>
      <c r="G10" s="10">
        <f t="shared" si="6"/>
        <v>20454695.570926003</v>
      </c>
      <c r="H10" s="10">
        <f t="shared" si="6"/>
        <v>20659242.526635263</v>
      </c>
      <c r="I10" s="10">
        <f t="shared" si="6"/>
        <v>20865834.951901615</v>
      </c>
      <c r="J10" s="10">
        <f t="shared" si="6"/>
        <v>21074493.301420633</v>
      </c>
      <c r="K10" s="10">
        <f t="shared" si="6"/>
        <v>21285238.23443484</v>
      </c>
      <c r="L10" s="10">
        <f t="shared" si="6"/>
        <v>21498090.61677919</v>
      </c>
      <c r="M10" s="19">
        <f t="shared" si="6"/>
        <v>21713071.52294698</v>
      </c>
      <c r="N10" s="19">
        <f t="shared" si="3"/>
        <v>21930202.23817645</v>
      </c>
      <c r="O10" s="19">
        <f t="shared" si="3"/>
        <v>22149504.260558214</v>
      </c>
      <c r="P10" s="19">
        <f t="shared" si="3"/>
        <v>22370999.303163797</v>
      </c>
      <c r="Q10" s="19">
        <f t="shared" si="3"/>
        <v>22594709.296195436</v>
      </c>
      <c r="R10" s="19">
        <f t="shared" si="4"/>
        <v>22820656.389157392</v>
      </c>
      <c r="S10" s="19">
        <f t="shared" si="4"/>
        <v>23048862.953048967</v>
      </c>
      <c r="T10" s="10">
        <f t="shared" si="4"/>
        <v>23279351.582579456</v>
      </c>
      <c r="U10" s="44" t="s">
        <v>13</v>
      </c>
      <c r="V10" s="45" t="s">
        <v>128</v>
      </c>
      <c r="W10" s="126">
        <f t="shared" si="5"/>
        <v>1.01</v>
      </c>
      <c r="X10" s="126">
        <f t="shared" si="1"/>
        <v>1.01</v>
      </c>
      <c r="Y10" s="126">
        <f t="shared" si="1"/>
        <v>1.01</v>
      </c>
      <c r="Z10" s="126">
        <f t="shared" si="1"/>
        <v>1.01</v>
      </c>
      <c r="AA10" s="126">
        <f t="shared" si="1"/>
        <v>1.01</v>
      </c>
      <c r="AB10" s="126">
        <f t="shared" si="1"/>
        <v>1.01</v>
      </c>
      <c r="AC10" s="126">
        <f t="shared" si="1"/>
        <v>1.01</v>
      </c>
      <c r="AD10" s="126">
        <f t="shared" si="1"/>
        <v>1.01</v>
      </c>
      <c r="AE10" s="126">
        <f t="shared" si="1"/>
        <v>1.01</v>
      </c>
      <c r="AF10" s="126">
        <f t="shared" si="1"/>
        <v>1.01</v>
      </c>
      <c r="AG10" s="126">
        <f t="shared" si="1"/>
        <v>1.01</v>
      </c>
      <c r="AH10" s="126">
        <f t="shared" si="1"/>
        <v>1.01</v>
      </c>
      <c r="AI10" s="126">
        <f t="shared" si="1"/>
        <v>1.01</v>
      </c>
      <c r="AJ10" s="126">
        <f t="shared" si="1"/>
        <v>1.01</v>
      </c>
      <c r="AK10" s="126">
        <f t="shared" si="1"/>
        <v>1.01</v>
      </c>
      <c r="AL10" s="126">
        <f t="shared" si="1"/>
        <v>1.01</v>
      </c>
    </row>
    <row r="11" spans="1:38" ht="52.5" customHeight="1">
      <c r="A11" s="44" t="s">
        <v>14</v>
      </c>
      <c r="B11" s="45" t="s">
        <v>3</v>
      </c>
      <c r="C11" s="10">
        <v>15208659</v>
      </c>
      <c r="D11" s="10">
        <v>10481795</v>
      </c>
      <c r="E11" s="12">
        <f aca="true" t="shared" si="7" ref="E11:N11">D11*1.01</f>
        <v>10586612.95</v>
      </c>
      <c r="F11" s="12">
        <f t="shared" si="7"/>
        <v>10692479.079499999</v>
      </c>
      <c r="G11" s="12">
        <f t="shared" si="7"/>
        <v>10799403.870295</v>
      </c>
      <c r="H11" s="12">
        <f t="shared" si="7"/>
        <v>10907397.90899795</v>
      </c>
      <c r="I11" s="12">
        <f t="shared" si="7"/>
        <v>11016471.888087928</v>
      </c>
      <c r="J11" s="12">
        <f t="shared" si="7"/>
        <v>11126636.606968807</v>
      </c>
      <c r="K11" s="12">
        <f t="shared" si="7"/>
        <v>11237902.973038495</v>
      </c>
      <c r="L11" s="12">
        <f t="shared" si="7"/>
        <v>11350282.00276888</v>
      </c>
      <c r="M11" s="76">
        <f t="shared" si="7"/>
        <v>11463784.822796568</v>
      </c>
      <c r="N11" s="76">
        <f t="shared" si="7"/>
        <v>11578422.671024535</v>
      </c>
      <c r="O11" s="76">
        <f t="shared" si="3"/>
        <v>11694206.89773478</v>
      </c>
      <c r="P11" s="76">
        <f t="shared" si="3"/>
        <v>11811148.966712128</v>
      </c>
      <c r="Q11" s="76">
        <f t="shared" si="3"/>
        <v>11929260.45637925</v>
      </c>
      <c r="R11" s="76">
        <f t="shared" si="4"/>
        <v>12048553.060943043</v>
      </c>
      <c r="S11" s="76">
        <f t="shared" si="4"/>
        <v>12169038.591552474</v>
      </c>
      <c r="T11" s="12">
        <f t="shared" si="4"/>
        <v>12290728.977467999</v>
      </c>
      <c r="U11" s="44" t="s">
        <v>14</v>
      </c>
      <c r="V11" s="45" t="s">
        <v>3</v>
      </c>
      <c r="W11" s="126">
        <f t="shared" si="5"/>
        <v>1.01</v>
      </c>
      <c r="X11" s="126">
        <f t="shared" si="1"/>
        <v>1.01</v>
      </c>
      <c r="Y11" s="126">
        <f t="shared" si="1"/>
        <v>1.01</v>
      </c>
      <c r="Z11" s="126">
        <f t="shared" si="1"/>
        <v>1.01</v>
      </c>
      <c r="AA11" s="126">
        <f t="shared" si="1"/>
        <v>1.01</v>
      </c>
      <c r="AB11" s="126">
        <f t="shared" si="1"/>
        <v>1.01</v>
      </c>
      <c r="AC11" s="126">
        <f t="shared" si="1"/>
        <v>1.01</v>
      </c>
      <c r="AD11" s="126">
        <f t="shared" si="1"/>
        <v>1.01</v>
      </c>
      <c r="AE11" s="126">
        <f t="shared" si="1"/>
        <v>1.01</v>
      </c>
      <c r="AF11" s="126">
        <f t="shared" si="1"/>
        <v>1.01</v>
      </c>
      <c r="AG11" s="126">
        <f t="shared" si="1"/>
        <v>1.01</v>
      </c>
      <c r="AH11" s="126">
        <f t="shared" si="1"/>
        <v>1.01</v>
      </c>
      <c r="AI11" s="126">
        <f t="shared" si="1"/>
        <v>1.01</v>
      </c>
      <c r="AJ11" s="126">
        <f t="shared" si="1"/>
        <v>1.01</v>
      </c>
      <c r="AK11" s="126">
        <f t="shared" si="1"/>
        <v>1.01</v>
      </c>
      <c r="AL11" s="126">
        <f t="shared" si="1"/>
        <v>1.01</v>
      </c>
    </row>
    <row r="12" spans="1:38" ht="15.75" customHeight="1">
      <c r="A12" s="44" t="s">
        <v>11</v>
      </c>
      <c r="B12" s="45" t="s">
        <v>1</v>
      </c>
      <c r="C12" s="9">
        <v>17124273</v>
      </c>
      <c r="D12" s="9">
        <f>D13+D14+D15</f>
        <v>13129360</v>
      </c>
      <c r="E12" s="9">
        <f aca="true" t="shared" si="8" ref="E12:T12">E13+E14+E15</f>
        <v>10707535</v>
      </c>
      <c r="F12" s="9">
        <f t="shared" si="8"/>
        <v>3309653</v>
      </c>
      <c r="G12" s="9">
        <f t="shared" si="8"/>
        <v>2684653</v>
      </c>
      <c r="H12" s="9">
        <f t="shared" si="8"/>
        <v>1584653</v>
      </c>
      <c r="I12" s="9">
        <f t="shared" si="8"/>
        <v>2484653</v>
      </c>
      <c r="J12" s="9">
        <f t="shared" si="8"/>
        <v>3984653</v>
      </c>
      <c r="K12" s="9">
        <f t="shared" si="8"/>
        <v>3934653</v>
      </c>
      <c r="L12" s="9">
        <f t="shared" si="8"/>
        <v>3934653</v>
      </c>
      <c r="M12" s="77">
        <f t="shared" si="8"/>
        <v>1934653</v>
      </c>
      <c r="N12" s="77">
        <f t="shared" si="8"/>
        <v>1884653</v>
      </c>
      <c r="O12" s="77">
        <f t="shared" si="8"/>
        <v>1604653</v>
      </c>
      <c r="P12" s="77">
        <f t="shared" si="8"/>
        <v>1584653</v>
      </c>
      <c r="Q12" s="77">
        <f t="shared" si="8"/>
        <v>1869653</v>
      </c>
      <c r="R12" s="77">
        <f t="shared" si="8"/>
        <v>2334653</v>
      </c>
      <c r="S12" s="77">
        <f t="shared" si="8"/>
        <v>2634653</v>
      </c>
      <c r="T12" s="9">
        <f t="shared" si="8"/>
        <v>1284653</v>
      </c>
      <c r="U12" s="44" t="s">
        <v>11</v>
      </c>
      <c r="V12" s="45" t="s">
        <v>1</v>
      </c>
      <c r="W12" s="126">
        <f t="shared" si="5"/>
        <v>0.8155412754315519</v>
      </c>
      <c r="X12" s="126">
        <f t="shared" si="1"/>
        <v>0.3090956975625109</v>
      </c>
      <c r="Y12" s="126">
        <f t="shared" si="1"/>
        <v>0.8111584507499728</v>
      </c>
      <c r="Z12" s="126">
        <f t="shared" si="1"/>
        <v>0.5902636206615901</v>
      </c>
      <c r="AA12" s="126">
        <f t="shared" si="1"/>
        <v>1.567947683183637</v>
      </c>
      <c r="AB12" s="126">
        <f t="shared" si="1"/>
        <v>1.6037060305805277</v>
      </c>
      <c r="AC12" s="126">
        <f t="shared" si="1"/>
        <v>0.9874518559081557</v>
      </c>
      <c r="AD12" s="126">
        <f t="shared" si="1"/>
        <v>1</v>
      </c>
      <c r="AE12" s="126">
        <f t="shared" si="1"/>
        <v>0.4916959640405393</v>
      </c>
      <c r="AF12" s="126">
        <f t="shared" si="1"/>
        <v>0.974155572084503</v>
      </c>
      <c r="AG12" s="126">
        <f t="shared" si="1"/>
        <v>0.8514315367338179</v>
      </c>
      <c r="AH12" s="126">
        <f t="shared" si="1"/>
        <v>0.9875362461541529</v>
      </c>
      <c r="AI12" s="126">
        <f t="shared" si="1"/>
        <v>1.1798500996748185</v>
      </c>
      <c r="AJ12" s="126">
        <f t="shared" si="1"/>
        <v>1.2487092524655645</v>
      </c>
      <c r="AK12" s="126">
        <f t="shared" si="1"/>
        <v>1.128498753347928</v>
      </c>
      <c r="AL12" s="126">
        <f t="shared" si="1"/>
        <v>0.4875985566220675</v>
      </c>
    </row>
    <row r="13" spans="1:38" ht="15" customHeight="1">
      <c r="A13" s="44" t="s">
        <v>12</v>
      </c>
      <c r="B13" s="45" t="s">
        <v>102</v>
      </c>
      <c r="C13" s="10">
        <v>4969801</v>
      </c>
      <c r="D13" s="10">
        <v>4964219</v>
      </c>
      <c r="E13" s="10">
        <v>2250000</v>
      </c>
      <c r="F13" s="10">
        <v>2630000</v>
      </c>
      <c r="G13" s="10">
        <v>2650000</v>
      </c>
      <c r="H13" s="10">
        <v>1550000</v>
      </c>
      <c r="I13" s="10">
        <v>2450000</v>
      </c>
      <c r="J13" s="10">
        <v>3950000</v>
      </c>
      <c r="K13" s="10">
        <v>3900000</v>
      </c>
      <c r="L13" s="10">
        <v>3900000</v>
      </c>
      <c r="M13" s="19">
        <v>1900000</v>
      </c>
      <c r="N13" s="19">
        <v>1850000</v>
      </c>
      <c r="O13" s="19">
        <v>1570000</v>
      </c>
      <c r="P13" s="19">
        <v>1550000</v>
      </c>
      <c r="Q13" s="19">
        <v>1835000</v>
      </c>
      <c r="R13" s="19">
        <v>2300000</v>
      </c>
      <c r="S13" s="19">
        <v>2600000</v>
      </c>
      <c r="T13" s="10">
        <v>1250000</v>
      </c>
      <c r="U13" s="44" t="s">
        <v>12</v>
      </c>
      <c r="V13" s="45" t="s">
        <v>102</v>
      </c>
      <c r="W13" s="126">
        <f t="shared" si="5"/>
        <v>0.45324350114287865</v>
      </c>
      <c r="X13" s="126">
        <f t="shared" si="1"/>
        <v>1.1688888888888889</v>
      </c>
      <c r="Y13" s="126">
        <f t="shared" si="1"/>
        <v>1.0076045627376427</v>
      </c>
      <c r="Z13" s="126">
        <f t="shared" si="1"/>
        <v>0.5849056603773585</v>
      </c>
      <c r="AA13" s="126">
        <f t="shared" si="1"/>
        <v>1.5806451612903225</v>
      </c>
      <c r="AB13" s="126">
        <f t="shared" si="1"/>
        <v>1.6122448979591837</v>
      </c>
      <c r="AC13" s="126">
        <f t="shared" si="1"/>
        <v>0.9873417721518988</v>
      </c>
      <c r="AD13" s="126">
        <f t="shared" si="1"/>
        <v>1</v>
      </c>
      <c r="AE13" s="126">
        <f t="shared" si="1"/>
        <v>0.48717948717948717</v>
      </c>
      <c r="AF13" s="126">
        <f t="shared" si="1"/>
        <v>0.9736842105263158</v>
      </c>
      <c r="AG13" s="126">
        <f t="shared" si="1"/>
        <v>0.8486486486486486</v>
      </c>
      <c r="AH13" s="126">
        <f t="shared" si="1"/>
        <v>0.9872611464968153</v>
      </c>
      <c r="AI13" s="126">
        <f t="shared" si="1"/>
        <v>1.1838709677419355</v>
      </c>
      <c r="AJ13" s="126">
        <f t="shared" si="1"/>
        <v>1.2534059945504088</v>
      </c>
      <c r="AK13" s="126">
        <f t="shared" si="1"/>
        <v>1.1304347826086956</v>
      </c>
      <c r="AL13" s="126">
        <f t="shared" si="1"/>
        <v>0.4807692307692308</v>
      </c>
    </row>
    <row r="14" spans="1:38" ht="39.75" customHeight="1">
      <c r="A14" s="44" t="s">
        <v>13</v>
      </c>
      <c r="B14" s="35" t="s">
        <v>99</v>
      </c>
      <c r="C14" s="10">
        <v>36437</v>
      </c>
      <c r="D14" s="10">
        <v>34653</v>
      </c>
      <c r="E14" s="10">
        <f>D14*1</f>
        <v>34653</v>
      </c>
      <c r="F14" s="10">
        <f aca="true" t="shared" si="9" ref="F14:M14">E14*1</f>
        <v>34653</v>
      </c>
      <c r="G14" s="10">
        <f t="shared" si="9"/>
        <v>34653</v>
      </c>
      <c r="H14" s="10">
        <f t="shared" si="9"/>
        <v>34653</v>
      </c>
      <c r="I14" s="10">
        <f t="shared" si="9"/>
        <v>34653</v>
      </c>
      <c r="J14" s="10">
        <f t="shared" si="9"/>
        <v>34653</v>
      </c>
      <c r="K14" s="10">
        <f t="shared" si="9"/>
        <v>34653</v>
      </c>
      <c r="L14" s="10">
        <f t="shared" si="9"/>
        <v>34653</v>
      </c>
      <c r="M14" s="19">
        <f t="shared" si="9"/>
        <v>34653</v>
      </c>
      <c r="N14" s="19">
        <f aca="true" t="shared" si="10" ref="N14:T14">M14*1</f>
        <v>34653</v>
      </c>
      <c r="O14" s="19">
        <f t="shared" si="10"/>
        <v>34653</v>
      </c>
      <c r="P14" s="19">
        <f t="shared" si="10"/>
        <v>34653</v>
      </c>
      <c r="Q14" s="19">
        <f t="shared" si="10"/>
        <v>34653</v>
      </c>
      <c r="R14" s="19">
        <f t="shared" si="10"/>
        <v>34653</v>
      </c>
      <c r="S14" s="19">
        <f t="shared" si="10"/>
        <v>34653</v>
      </c>
      <c r="T14" s="10">
        <f t="shared" si="10"/>
        <v>34653</v>
      </c>
      <c r="U14" s="44" t="s">
        <v>13</v>
      </c>
      <c r="V14" s="35" t="s">
        <v>99</v>
      </c>
      <c r="W14" s="126">
        <f t="shared" si="5"/>
        <v>1</v>
      </c>
      <c r="X14" s="126">
        <f t="shared" si="1"/>
        <v>1</v>
      </c>
      <c r="Y14" s="126">
        <f t="shared" si="1"/>
        <v>1</v>
      </c>
      <c r="Z14" s="126">
        <f t="shared" si="1"/>
        <v>1</v>
      </c>
      <c r="AA14" s="126">
        <f t="shared" si="1"/>
        <v>1</v>
      </c>
      <c r="AB14" s="126">
        <f t="shared" si="1"/>
        <v>1</v>
      </c>
      <c r="AC14" s="126">
        <f t="shared" si="1"/>
        <v>1</v>
      </c>
      <c r="AD14" s="126">
        <f t="shared" si="1"/>
        <v>1</v>
      </c>
      <c r="AE14" s="126">
        <f t="shared" si="1"/>
        <v>1</v>
      </c>
      <c r="AF14" s="126">
        <f t="shared" si="1"/>
        <v>1</v>
      </c>
      <c r="AG14" s="126">
        <f t="shared" si="1"/>
        <v>1</v>
      </c>
      <c r="AH14" s="126">
        <f t="shared" si="1"/>
        <v>1</v>
      </c>
      <c r="AI14" s="126">
        <f t="shared" si="1"/>
        <v>1</v>
      </c>
      <c r="AJ14" s="126">
        <f t="shared" si="1"/>
        <v>1</v>
      </c>
      <c r="AK14" s="126">
        <f t="shared" si="1"/>
        <v>1</v>
      </c>
      <c r="AL14" s="126">
        <f t="shared" si="1"/>
        <v>1</v>
      </c>
    </row>
    <row r="15" spans="1:38" ht="26.25" customHeight="1">
      <c r="A15" s="44" t="s">
        <v>14</v>
      </c>
      <c r="B15" s="45" t="s">
        <v>118</v>
      </c>
      <c r="C15" s="10">
        <v>12118035</v>
      </c>
      <c r="D15" s="10">
        <v>8130488</v>
      </c>
      <c r="E15" s="10">
        <v>8422882</v>
      </c>
      <c r="F15" s="10">
        <v>645000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0">
        <v>0</v>
      </c>
      <c r="U15" s="44" t="s">
        <v>14</v>
      </c>
      <c r="V15" s="45" t="s">
        <v>118</v>
      </c>
      <c r="W15" s="112" t="s">
        <v>142</v>
      </c>
      <c r="X15" s="112"/>
      <c r="Y15" s="112"/>
      <c r="Z15" s="112"/>
      <c r="AA15" s="112"/>
      <c r="AB15" s="112"/>
      <c r="AC15" s="112"/>
      <c r="AD15" s="112"/>
      <c r="AE15" s="112"/>
      <c r="AF15" s="115"/>
      <c r="AG15" s="115"/>
      <c r="AH15" s="115"/>
      <c r="AI15" s="115"/>
      <c r="AJ15" s="115"/>
      <c r="AK15" s="115"/>
      <c r="AL15" s="115"/>
    </row>
    <row r="16" spans="1:38" ht="58.5" customHeight="1">
      <c r="A16" s="42" t="s">
        <v>104</v>
      </c>
      <c r="B16" s="43" t="s">
        <v>7</v>
      </c>
      <c r="C16" s="24">
        <v>117311586</v>
      </c>
      <c r="D16" s="24">
        <v>102382898</v>
      </c>
      <c r="E16" s="24">
        <f aca="true" t="shared" si="11" ref="E16:T16">E20+E47+E36</f>
        <v>102866935.38</v>
      </c>
      <c r="F16" s="24">
        <f t="shared" si="11"/>
        <v>90176634.1124</v>
      </c>
      <c r="G16" s="24">
        <f t="shared" si="11"/>
        <v>90366900.453524</v>
      </c>
      <c r="H16" s="24">
        <f t="shared" si="11"/>
        <v>90450569.45805924</v>
      </c>
      <c r="I16" s="24">
        <f t="shared" si="11"/>
        <v>93072725.15263984</v>
      </c>
      <c r="J16" s="24">
        <f t="shared" si="11"/>
        <v>94438452.40416624</v>
      </c>
      <c r="K16" s="24">
        <f t="shared" si="11"/>
        <v>96312836.9282079</v>
      </c>
      <c r="L16" s="24">
        <f t="shared" si="11"/>
        <v>97195965.29748999</v>
      </c>
      <c r="M16" s="74">
        <f t="shared" si="11"/>
        <v>96587924.95046489</v>
      </c>
      <c r="N16" s="74">
        <f t="shared" si="11"/>
        <v>96988804.19996955</v>
      </c>
      <c r="O16" s="74">
        <f t="shared" si="11"/>
        <v>98398692.24196924</v>
      </c>
      <c r="P16" s="74">
        <f t="shared" si="11"/>
        <v>99817679.16438894</v>
      </c>
      <c r="Q16" s="74">
        <f t="shared" si="11"/>
        <v>100745855.95603283</v>
      </c>
      <c r="R16" s="74">
        <f t="shared" si="11"/>
        <v>103683314.51559316</v>
      </c>
      <c r="S16" s="74">
        <f t="shared" si="11"/>
        <v>105130147.6607491</v>
      </c>
      <c r="T16" s="24">
        <f t="shared" si="11"/>
        <v>105086449.13735658</v>
      </c>
      <c r="U16" s="42" t="s">
        <v>104</v>
      </c>
      <c r="V16" s="43" t="s">
        <v>7</v>
      </c>
      <c r="W16" s="127">
        <f>E16/D16</f>
        <v>1.004727717123225</v>
      </c>
      <c r="X16" s="127">
        <f aca="true" t="shared" si="12" ref="X16:AL16">F16/E16</f>
        <v>0.8766338160972634</v>
      </c>
      <c r="Y16" s="127">
        <f t="shared" si="12"/>
        <v>1.0021099295066485</v>
      </c>
      <c r="Z16" s="127">
        <f t="shared" si="12"/>
        <v>1.0009258810926935</v>
      </c>
      <c r="AA16" s="127">
        <f t="shared" si="12"/>
        <v>1.0289899301938221</v>
      </c>
      <c r="AB16" s="127">
        <f t="shared" si="12"/>
        <v>1.0146737645135737</v>
      </c>
      <c r="AC16" s="127">
        <f t="shared" si="12"/>
        <v>1.0198476836111197</v>
      </c>
      <c r="AD16" s="127">
        <f t="shared" si="12"/>
        <v>1.0091693734443765</v>
      </c>
      <c r="AE16" s="127">
        <f t="shared" si="12"/>
        <v>0.9937441811996613</v>
      </c>
      <c r="AF16" s="127">
        <f t="shared" si="12"/>
        <v>1.004150407514296</v>
      </c>
      <c r="AG16" s="127">
        <f t="shared" si="12"/>
        <v>1.0145366060921095</v>
      </c>
      <c r="AH16" s="127">
        <f t="shared" si="12"/>
        <v>1.0144207904606122</v>
      </c>
      <c r="AI16" s="127">
        <f t="shared" si="12"/>
        <v>1.0092987214230384</v>
      </c>
      <c r="AJ16" s="127">
        <f t="shared" si="12"/>
        <v>1.0291571155129426</v>
      </c>
      <c r="AK16" s="127">
        <f t="shared" si="12"/>
        <v>1.013954348893219</v>
      </c>
      <c r="AL16" s="127">
        <f t="shared" si="12"/>
        <v>0.9995843387994324</v>
      </c>
    </row>
    <row r="17" spans="1:38" s="40" customFormat="1" ht="40.5" customHeight="1">
      <c r="A17" s="46"/>
      <c r="B17" s="47" t="s">
        <v>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78"/>
      <c r="N17" s="90"/>
      <c r="O17" s="90"/>
      <c r="P17" s="90"/>
      <c r="Q17" s="91"/>
      <c r="R17" s="90"/>
      <c r="S17" s="90"/>
      <c r="T17" s="90"/>
      <c r="U17" s="46"/>
      <c r="V17" s="47" t="s">
        <v>0</v>
      </c>
      <c r="W17" s="112"/>
      <c r="X17" s="112"/>
      <c r="Y17" s="112"/>
      <c r="Z17" s="112"/>
      <c r="AA17" s="112"/>
      <c r="AB17" s="112"/>
      <c r="AC17" s="112"/>
      <c r="AD17" s="112"/>
      <c r="AE17" s="112"/>
      <c r="AF17" s="115"/>
      <c r="AG17" s="115"/>
      <c r="AH17" s="115"/>
      <c r="AI17" s="115"/>
      <c r="AJ17" s="115"/>
      <c r="AK17" s="115"/>
      <c r="AL17" s="115"/>
    </row>
    <row r="18" spans="1:38" ht="12.75" customHeight="1">
      <c r="A18" s="48" t="s">
        <v>130</v>
      </c>
      <c r="B18" s="45" t="s">
        <v>103</v>
      </c>
      <c r="C18" s="9">
        <v>80183052</v>
      </c>
      <c r="D18" s="9">
        <v>84892538</v>
      </c>
      <c r="E18" s="9">
        <f>D18*1.01</f>
        <v>85741463.38</v>
      </c>
      <c r="F18" s="9">
        <f>E18*0.98</f>
        <v>84026634.1124</v>
      </c>
      <c r="G18" s="9">
        <f aca="true" t="shared" si="13" ref="G18:N18">F18*1.01</f>
        <v>84866900.453524</v>
      </c>
      <c r="H18" s="9">
        <f t="shared" si="13"/>
        <v>85715569.45805924</v>
      </c>
      <c r="I18" s="9">
        <f t="shared" si="13"/>
        <v>86572725.15263984</v>
      </c>
      <c r="J18" s="9">
        <f t="shared" si="13"/>
        <v>87438452.40416624</v>
      </c>
      <c r="K18" s="9">
        <f t="shared" si="13"/>
        <v>88312836.9282079</v>
      </c>
      <c r="L18" s="9">
        <f t="shared" si="13"/>
        <v>89195965.29748999</v>
      </c>
      <c r="M18" s="77">
        <f t="shared" si="13"/>
        <v>90087924.95046489</v>
      </c>
      <c r="N18" s="77">
        <f t="shared" si="13"/>
        <v>90988804.19996955</v>
      </c>
      <c r="O18" s="77">
        <f aca="true" t="shared" si="14" ref="O18:T18">N18*1.01</f>
        <v>91898692.24196924</v>
      </c>
      <c r="P18" s="77">
        <f t="shared" si="14"/>
        <v>92817679.16438894</v>
      </c>
      <c r="Q18" s="77">
        <f t="shared" si="14"/>
        <v>93745855.95603283</v>
      </c>
      <c r="R18" s="77">
        <f t="shared" si="14"/>
        <v>94683314.51559316</v>
      </c>
      <c r="S18" s="77">
        <f t="shared" si="14"/>
        <v>95630147.6607491</v>
      </c>
      <c r="T18" s="9">
        <f t="shared" si="14"/>
        <v>96586449.13735658</v>
      </c>
      <c r="U18" s="48" t="s">
        <v>130</v>
      </c>
      <c r="V18" s="45" t="s">
        <v>103</v>
      </c>
      <c r="W18" s="126">
        <f>E18/D18</f>
        <v>1.01</v>
      </c>
      <c r="X18" s="126">
        <f aca="true" t="shared" si="15" ref="X18:AL19">F18/E18</f>
        <v>0.98</v>
      </c>
      <c r="Y18" s="126">
        <f t="shared" si="15"/>
        <v>1.01</v>
      </c>
      <c r="Z18" s="126">
        <f t="shared" si="15"/>
        <v>1.01</v>
      </c>
      <c r="AA18" s="126">
        <f t="shared" si="15"/>
        <v>1.01</v>
      </c>
      <c r="AB18" s="126">
        <f t="shared" si="15"/>
        <v>1.01</v>
      </c>
      <c r="AC18" s="126">
        <f t="shared" si="15"/>
        <v>1.01</v>
      </c>
      <c r="AD18" s="126">
        <f t="shared" si="15"/>
        <v>1.01</v>
      </c>
      <c r="AE18" s="126">
        <f t="shared" si="15"/>
        <v>1.01</v>
      </c>
      <c r="AF18" s="126">
        <f t="shared" si="15"/>
        <v>1.01</v>
      </c>
      <c r="AG18" s="126">
        <f t="shared" si="15"/>
        <v>1.01</v>
      </c>
      <c r="AH18" s="126">
        <f t="shared" si="15"/>
        <v>1.01</v>
      </c>
      <c r="AI18" s="126">
        <f t="shared" si="15"/>
        <v>1.01</v>
      </c>
      <c r="AJ18" s="126">
        <f t="shared" si="15"/>
        <v>1.01</v>
      </c>
      <c r="AK18" s="126">
        <f t="shared" si="15"/>
        <v>1.01</v>
      </c>
      <c r="AL18" s="126">
        <f t="shared" si="15"/>
        <v>1.01</v>
      </c>
    </row>
    <row r="19" spans="1:38" s="23" customFormat="1" ht="14.25" customHeight="1">
      <c r="A19" s="48"/>
      <c r="B19" s="49" t="s">
        <v>131</v>
      </c>
      <c r="C19" s="21">
        <f>C8+C13-C18</f>
        <v>5064713</v>
      </c>
      <c r="D19" s="21">
        <f aca="true" t="shared" si="16" ref="D19:I19">D8+D13-D18</f>
        <v>4964219</v>
      </c>
      <c r="E19" s="21">
        <f t="shared" si="16"/>
        <v>3450267.574000016</v>
      </c>
      <c r="F19" s="21">
        <f t="shared" si="16"/>
        <v>7653190.287508011</v>
      </c>
      <c r="G19" s="21">
        <f t="shared" si="16"/>
        <v>8304473.905261174</v>
      </c>
      <c r="H19" s="21">
        <f t="shared" si="16"/>
        <v>7853691.393489435</v>
      </c>
      <c r="I19" s="21">
        <f t="shared" si="16"/>
        <v>8816728.307424307</v>
      </c>
      <c r="J19" s="21">
        <f aca="true" t="shared" si="17" ref="J19:T19">J8+J13-J18</f>
        <v>10380395.590498552</v>
      </c>
      <c r="K19" s="21">
        <f t="shared" si="17"/>
        <v>10394699.546403542</v>
      </c>
      <c r="L19" s="21">
        <f t="shared" si="17"/>
        <v>10459646.54186757</v>
      </c>
      <c r="M19" s="79">
        <f t="shared" si="17"/>
        <v>8525243.007286236</v>
      </c>
      <c r="N19" s="79">
        <f t="shared" si="17"/>
        <v>8541495.437359095</v>
      </c>
      <c r="O19" s="79">
        <f t="shared" si="17"/>
        <v>8328410.391732678</v>
      </c>
      <c r="P19" s="79">
        <f t="shared" si="17"/>
        <v>8375994.495650023</v>
      </c>
      <c r="Q19" s="79">
        <f t="shared" si="17"/>
        <v>8729254.44060652</v>
      </c>
      <c r="R19" s="79">
        <f t="shared" si="17"/>
        <v>9263196.985012576</v>
      </c>
      <c r="S19" s="79">
        <f t="shared" si="17"/>
        <v>9632828.954862699</v>
      </c>
      <c r="T19" s="21">
        <f t="shared" si="17"/>
        <v>8353157.244411334</v>
      </c>
      <c r="U19" s="48"/>
      <c r="V19" s="49" t="s">
        <v>131</v>
      </c>
      <c r="W19" s="126">
        <f>E19/D19</f>
        <v>0.695027268942006</v>
      </c>
      <c r="X19" s="126">
        <f t="shared" si="15"/>
        <v>2.218143991260191</v>
      </c>
      <c r="Y19" s="126">
        <f t="shared" si="15"/>
        <v>1.0850996242464044</v>
      </c>
      <c r="Z19" s="126">
        <f t="shared" si="15"/>
        <v>0.9457181132827509</v>
      </c>
      <c r="AA19" s="126">
        <f t="shared" si="15"/>
        <v>1.1226221996363661</v>
      </c>
      <c r="AB19" s="126">
        <f t="shared" si="15"/>
        <v>1.177352327139028</v>
      </c>
      <c r="AC19" s="126">
        <f t="shared" si="15"/>
        <v>1.0013779779181136</v>
      </c>
      <c r="AD19" s="126">
        <f t="shared" si="15"/>
        <v>1.0062480878041826</v>
      </c>
      <c r="AE19" s="126">
        <f t="shared" si="15"/>
        <v>0.8150603343202508</v>
      </c>
      <c r="AF19" s="126">
        <f t="shared" si="15"/>
        <v>1.0019063890682023</v>
      </c>
      <c r="AG19" s="126">
        <f t="shared" si="15"/>
        <v>0.9750529579756704</v>
      </c>
      <c r="AH19" s="126">
        <f t="shared" si="15"/>
        <v>1.0057134677182311</v>
      </c>
      <c r="AI19" s="126">
        <f t="shared" si="15"/>
        <v>1.0421752837994291</v>
      </c>
      <c r="AJ19" s="126">
        <f t="shared" si="15"/>
        <v>1.0611670272689355</v>
      </c>
      <c r="AK19" s="126">
        <f t="shared" si="15"/>
        <v>1.0399032828998638</v>
      </c>
      <c r="AL19" s="126">
        <f t="shared" si="15"/>
        <v>0.8671551507404914</v>
      </c>
    </row>
    <row r="20" spans="1:38" ht="26.25" customHeight="1">
      <c r="A20" s="42" t="s">
        <v>95</v>
      </c>
      <c r="B20" s="43" t="s">
        <v>86</v>
      </c>
      <c r="C20" s="25">
        <f>C18-C36</f>
        <v>79383052</v>
      </c>
      <c r="D20" s="25">
        <f aca="true" t="shared" si="18" ref="D20:T20">D18-D36</f>
        <v>82956338</v>
      </c>
      <c r="E20" s="14">
        <f t="shared" si="18"/>
        <v>83460233.38</v>
      </c>
      <c r="F20" s="14">
        <f t="shared" si="18"/>
        <v>82078771.1124</v>
      </c>
      <c r="G20" s="14">
        <f t="shared" si="18"/>
        <v>83075904.453524</v>
      </c>
      <c r="H20" s="14">
        <f t="shared" si="18"/>
        <v>84084615.45805924</v>
      </c>
      <c r="I20" s="14">
        <f t="shared" si="18"/>
        <v>85101231.15263984</v>
      </c>
      <c r="J20" s="14">
        <f t="shared" si="18"/>
        <v>86111489.40416624</v>
      </c>
      <c r="K20" s="14">
        <f t="shared" si="18"/>
        <v>87140873.9282079</v>
      </c>
      <c r="L20" s="14">
        <f t="shared" si="18"/>
        <v>88152815.29748999</v>
      </c>
      <c r="M20" s="34">
        <f t="shared" si="18"/>
        <v>89173605.95046489</v>
      </c>
      <c r="N20" s="34">
        <f t="shared" si="18"/>
        <v>90194960.19996955</v>
      </c>
      <c r="O20" s="34">
        <f t="shared" si="18"/>
        <v>91226719.24196924</v>
      </c>
      <c r="P20" s="34">
        <f t="shared" si="18"/>
        <v>92230246.16438894</v>
      </c>
      <c r="Q20" s="34">
        <f t="shared" si="18"/>
        <v>93245955.95603283</v>
      </c>
      <c r="R20" s="34">
        <f t="shared" si="18"/>
        <v>94247114.51559316</v>
      </c>
      <c r="S20" s="34">
        <f t="shared" si="18"/>
        <v>95193947.6607491</v>
      </c>
      <c r="T20" s="14">
        <f t="shared" si="18"/>
        <v>96150249.13735658</v>
      </c>
      <c r="U20" s="42" t="s">
        <v>95</v>
      </c>
      <c r="V20" s="43" t="s">
        <v>86</v>
      </c>
      <c r="W20" s="127">
        <f>E21/D21</f>
        <v>1.01</v>
      </c>
      <c r="X20" s="127">
        <f aca="true" t="shared" si="19" ref="X20:AL20">F21/E21</f>
        <v>1.01</v>
      </c>
      <c r="Y20" s="127">
        <f t="shared" si="19"/>
        <v>1.02</v>
      </c>
      <c r="Z20" s="127">
        <f t="shared" si="19"/>
        <v>1.02</v>
      </c>
      <c r="AA20" s="127">
        <f t="shared" si="19"/>
        <v>1.02</v>
      </c>
      <c r="AB20" s="127">
        <f t="shared" si="19"/>
        <v>1.02</v>
      </c>
      <c r="AC20" s="127">
        <f t="shared" si="19"/>
        <v>1.02</v>
      </c>
      <c r="AD20" s="127">
        <f t="shared" si="19"/>
        <v>1.02</v>
      </c>
      <c r="AE20" s="127">
        <f t="shared" si="19"/>
        <v>1.02</v>
      </c>
      <c r="AF20" s="127">
        <f t="shared" si="19"/>
        <v>1.02</v>
      </c>
      <c r="AG20" s="127">
        <f t="shared" si="19"/>
        <v>1.02</v>
      </c>
      <c r="AH20" s="127">
        <f t="shared" si="19"/>
        <v>1.02</v>
      </c>
      <c r="AI20" s="127">
        <f t="shared" si="19"/>
        <v>1.02</v>
      </c>
      <c r="AJ20" s="127">
        <f t="shared" si="19"/>
        <v>1.02</v>
      </c>
      <c r="AK20" s="127">
        <f t="shared" si="19"/>
        <v>1.02</v>
      </c>
      <c r="AL20" s="127">
        <f t="shared" si="19"/>
        <v>1.02</v>
      </c>
    </row>
    <row r="21" spans="1:38" ht="25.5" customHeight="1">
      <c r="A21" s="44" t="s">
        <v>15</v>
      </c>
      <c r="B21" s="45" t="s">
        <v>18</v>
      </c>
      <c r="C21" s="10">
        <v>37180098</v>
      </c>
      <c r="D21" s="10">
        <v>39081044</v>
      </c>
      <c r="E21" s="12">
        <f>D21*1.01</f>
        <v>39471854.44</v>
      </c>
      <c r="F21" s="12">
        <f>E21*1.01</f>
        <v>39866572.9844</v>
      </c>
      <c r="G21" s="12">
        <f aca="true" t="shared" si="20" ref="G21:M21">F21*1.02</f>
        <v>40663904.444088</v>
      </c>
      <c r="H21" s="12">
        <f t="shared" si="20"/>
        <v>41477182.53296976</v>
      </c>
      <c r="I21" s="12">
        <f t="shared" si="20"/>
        <v>42306726.183629155</v>
      </c>
      <c r="J21" s="12">
        <f t="shared" si="20"/>
        <v>43152860.707301736</v>
      </c>
      <c r="K21" s="12">
        <f t="shared" si="20"/>
        <v>44015917.92144777</v>
      </c>
      <c r="L21" s="12">
        <f t="shared" si="20"/>
        <v>44896236.279876724</v>
      </c>
      <c r="M21" s="76">
        <f t="shared" si="20"/>
        <v>45794161.00547426</v>
      </c>
      <c r="N21" s="76">
        <f aca="true" t="shared" si="21" ref="N21:T22">M21*1.02</f>
        <v>46710044.22558375</v>
      </c>
      <c r="O21" s="76">
        <f t="shared" si="21"/>
        <v>47644245.11009543</v>
      </c>
      <c r="P21" s="76">
        <f t="shared" si="21"/>
        <v>48597130.01229733</v>
      </c>
      <c r="Q21" s="76">
        <f t="shared" si="21"/>
        <v>49569072.61254328</v>
      </c>
      <c r="R21" s="76">
        <f t="shared" si="21"/>
        <v>50560454.064794146</v>
      </c>
      <c r="S21" s="76">
        <f t="shared" si="21"/>
        <v>51571663.14609003</v>
      </c>
      <c r="T21" s="12">
        <f t="shared" si="21"/>
        <v>52603096.40901183</v>
      </c>
      <c r="U21" s="44" t="s">
        <v>15</v>
      </c>
      <c r="V21" s="45" t="s">
        <v>18</v>
      </c>
      <c r="W21" s="126">
        <f>E21/D21</f>
        <v>1.01</v>
      </c>
      <c r="X21" s="126">
        <f aca="true" t="shared" si="22" ref="X21:AL22">F21/E21</f>
        <v>1.01</v>
      </c>
      <c r="Y21" s="126">
        <f t="shared" si="22"/>
        <v>1.02</v>
      </c>
      <c r="Z21" s="126">
        <f t="shared" si="22"/>
        <v>1.02</v>
      </c>
      <c r="AA21" s="126">
        <f t="shared" si="22"/>
        <v>1.02</v>
      </c>
      <c r="AB21" s="126">
        <f t="shared" si="22"/>
        <v>1.02</v>
      </c>
      <c r="AC21" s="126">
        <f t="shared" si="22"/>
        <v>1.02</v>
      </c>
      <c r="AD21" s="126">
        <f t="shared" si="22"/>
        <v>1.02</v>
      </c>
      <c r="AE21" s="126">
        <f t="shared" si="22"/>
        <v>1.02</v>
      </c>
      <c r="AF21" s="126">
        <f t="shared" si="22"/>
        <v>1.02</v>
      </c>
      <c r="AG21" s="126">
        <f t="shared" si="22"/>
        <v>1.02</v>
      </c>
      <c r="AH21" s="126">
        <f t="shared" si="22"/>
        <v>1.02</v>
      </c>
      <c r="AI21" s="126">
        <f t="shared" si="22"/>
        <v>1.02</v>
      </c>
      <c r="AJ21" s="126">
        <f t="shared" si="22"/>
        <v>1.02</v>
      </c>
      <c r="AK21" s="126">
        <f t="shared" si="22"/>
        <v>1.02</v>
      </c>
      <c r="AL21" s="126">
        <f t="shared" si="22"/>
        <v>1.02</v>
      </c>
    </row>
    <row r="22" spans="1:38" ht="42.75" customHeight="1">
      <c r="A22" s="44" t="s">
        <v>16</v>
      </c>
      <c r="B22" s="45" t="s">
        <v>17</v>
      </c>
      <c r="C22" s="10">
        <v>1827447</v>
      </c>
      <c r="D22" s="10">
        <v>1781013</v>
      </c>
      <c r="E22" s="12">
        <f>D22*1.02</f>
        <v>1816633.26</v>
      </c>
      <c r="F22" s="12">
        <f aca="true" t="shared" si="23" ref="F22:M22">E22*1.02</f>
        <v>1852965.9252</v>
      </c>
      <c r="G22" s="12">
        <f t="shared" si="23"/>
        <v>1890025.243704</v>
      </c>
      <c r="H22" s="12">
        <f t="shared" si="23"/>
        <v>1927825.74857808</v>
      </c>
      <c r="I22" s="12">
        <f t="shared" si="23"/>
        <v>1966382.2635496417</v>
      </c>
      <c r="J22" s="12">
        <f t="shared" si="23"/>
        <v>2005709.9088206345</v>
      </c>
      <c r="K22" s="12">
        <f t="shared" si="23"/>
        <v>2045824.106997047</v>
      </c>
      <c r="L22" s="12">
        <f t="shared" si="23"/>
        <v>2086740.5891369882</v>
      </c>
      <c r="M22" s="76">
        <f t="shared" si="23"/>
        <v>2128475.400919728</v>
      </c>
      <c r="N22" s="76">
        <f t="shared" si="21"/>
        <v>2171044.9089381224</v>
      </c>
      <c r="O22" s="76">
        <f t="shared" si="21"/>
        <v>2214465.8071168847</v>
      </c>
      <c r="P22" s="76">
        <f t="shared" si="21"/>
        <v>2258755.1232592226</v>
      </c>
      <c r="Q22" s="76">
        <f t="shared" si="21"/>
        <v>2303930.225724407</v>
      </c>
      <c r="R22" s="76">
        <f t="shared" si="21"/>
        <v>2350008.830238895</v>
      </c>
      <c r="S22" s="76">
        <f t="shared" si="21"/>
        <v>2397009.006843673</v>
      </c>
      <c r="T22" s="12">
        <f t="shared" si="21"/>
        <v>2444949.1869805465</v>
      </c>
      <c r="U22" s="44" t="s">
        <v>16</v>
      </c>
      <c r="V22" s="45" t="s">
        <v>17</v>
      </c>
      <c r="W22" s="126">
        <f>E22/D22</f>
        <v>1.02</v>
      </c>
      <c r="X22" s="126">
        <f t="shared" si="22"/>
        <v>1.02</v>
      </c>
      <c r="Y22" s="126">
        <f t="shared" si="22"/>
        <v>1.02</v>
      </c>
      <c r="Z22" s="126">
        <f t="shared" si="22"/>
        <v>1.02</v>
      </c>
      <c r="AA22" s="126">
        <f t="shared" si="22"/>
        <v>1.02</v>
      </c>
      <c r="AB22" s="126">
        <f t="shared" si="22"/>
        <v>1.02</v>
      </c>
      <c r="AC22" s="126">
        <f t="shared" si="22"/>
        <v>1.02</v>
      </c>
      <c r="AD22" s="126">
        <f t="shared" si="22"/>
        <v>1.02</v>
      </c>
      <c r="AE22" s="126">
        <f t="shared" si="22"/>
        <v>1.02</v>
      </c>
      <c r="AF22" s="126">
        <f t="shared" si="22"/>
        <v>1.02</v>
      </c>
      <c r="AG22" s="126">
        <f t="shared" si="22"/>
        <v>1.02</v>
      </c>
      <c r="AH22" s="126">
        <f t="shared" si="22"/>
        <v>1.02</v>
      </c>
      <c r="AI22" s="126">
        <f t="shared" si="22"/>
        <v>1.02</v>
      </c>
      <c r="AJ22" s="126">
        <f t="shared" si="22"/>
        <v>1.02</v>
      </c>
      <c r="AK22" s="126">
        <f t="shared" si="22"/>
        <v>1.02</v>
      </c>
      <c r="AL22" s="126">
        <f t="shared" si="22"/>
        <v>1.02</v>
      </c>
    </row>
    <row r="23" spans="1:38" ht="52.5" customHeight="1">
      <c r="A23" s="44" t="s">
        <v>19</v>
      </c>
      <c r="B23" s="45" t="s">
        <v>83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0">
        <v>0</v>
      </c>
      <c r="U23" s="44" t="s">
        <v>19</v>
      </c>
      <c r="V23" s="45" t="s">
        <v>83</v>
      </c>
      <c r="W23" s="112"/>
      <c r="X23" s="112"/>
      <c r="Y23" s="112"/>
      <c r="Z23" s="112"/>
      <c r="AA23" s="112"/>
      <c r="AB23" s="112"/>
      <c r="AC23" s="112"/>
      <c r="AD23" s="112"/>
      <c r="AE23" s="112"/>
      <c r="AF23" s="115"/>
      <c r="AG23" s="115"/>
      <c r="AH23" s="115"/>
      <c r="AI23" s="115"/>
      <c r="AJ23" s="115"/>
      <c r="AK23" s="115"/>
      <c r="AL23" s="115"/>
    </row>
    <row r="24" spans="1:38" ht="39.75" customHeight="1">
      <c r="A24" s="157"/>
      <c r="B24" s="45" t="s">
        <v>87</v>
      </c>
      <c r="C24" s="10">
        <f>C23</f>
        <v>0</v>
      </c>
      <c r="D24" s="10">
        <f>D23</f>
        <v>0</v>
      </c>
      <c r="E24" s="10">
        <f aca="true" t="shared" si="24" ref="E24:T24">E23</f>
        <v>0</v>
      </c>
      <c r="F24" s="10">
        <f t="shared" si="24"/>
        <v>0</v>
      </c>
      <c r="G24" s="10">
        <f t="shared" si="24"/>
        <v>0</v>
      </c>
      <c r="H24" s="10">
        <f t="shared" si="24"/>
        <v>0</v>
      </c>
      <c r="I24" s="10">
        <f t="shared" si="24"/>
        <v>0</v>
      </c>
      <c r="J24" s="10">
        <f t="shared" si="24"/>
        <v>0</v>
      </c>
      <c r="K24" s="10">
        <f t="shared" si="24"/>
        <v>0</v>
      </c>
      <c r="L24" s="10">
        <f t="shared" si="24"/>
        <v>0</v>
      </c>
      <c r="M24" s="19">
        <f t="shared" si="24"/>
        <v>0</v>
      </c>
      <c r="N24" s="19">
        <f t="shared" si="24"/>
        <v>0</v>
      </c>
      <c r="O24" s="19">
        <f t="shared" si="24"/>
        <v>0</v>
      </c>
      <c r="P24" s="19">
        <f t="shared" si="24"/>
        <v>0</v>
      </c>
      <c r="Q24" s="19">
        <f t="shared" si="24"/>
        <v>0</v>
      </c>
      <c r="R24" s="19">
        <f t="shared" si="24"/>
        <v>0</v>
      </c>
      <c r="S24" s="19">
        <f t="shared" si="24"/>
        <v>0</v>
      </c>
      <c r="T24" s="10">
        <f t="shared" si="24"/>
        <v>0</v>
      </c>
      <c r="U24" s="106"/>
      <c r="V24" s="45" t="s">
        <v>87</v>
      </c>
      <c r="W24" s="112"/>
      <c r="X24" s="112"/>
      <c r="Y24" s="112"/>
      <c r="Z24" s="112"/>
      <c r="AA24" s="112"/>
      <c r="AB24" s="112"/>
      <c r="AC24" s="112"/>
      <c r="AD24" s="112"/>
      <c r="AE24" s="112"/>
      <c r="AF24" s="115"/>
      <c r="AG24" s="115"/>
      <c r="AH24" s="115"/>
      <c r="AI24" s="115"/>
      <c r="AJ24" s="115"/>
      <c r="AK24" s="115"/>
      <c r="AL24" s="115"/>
    </row>
    <row r="25" spans="1:38" ht="26.25" customHeight="1">
      <c r="A25" s="158"/>
      <c r="B25" s="45" t="s">
        <v>22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0">
        <v>0</v>
      </c>
      <c r="U25" s="107"/>
      <c r="V25" s="45" t="s">
        <v>22</v>
      </c>
      <c r="W25" s="112"/>
      <c r="X25" s="112"/>
      <c r="Y25" s="112"/>
      <c r="Z25" s="112"/>
      <c r="AA25" s="112"/>
      <c r="AB25" s="112"/>
      <c r="AC25" s="112"/>
      <c r="AD25" s="112"/>
      <c r="AE25" s="112"/>
      <c r="AF25" s="115"/>
      <c r="AG25" s="115"/>
      <c r="AH25" s="115"/>
      <c r="AI25" s="115"/>
      <c r="AJ25" s="115"/>
      <c r="AK25" s="115"/>
      <c r="AL25" s="115"/>
    </row>
    <row r="26" spans="1:38" ht="25.5" customHeight="1">
      <c r="A26" s="158"/>
      <c r="B26" s="45" t="s">
        <v>20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0">
        <v>0</v>
      </c>
      <c r="U26" s="107"/>
      <c r="V26" s="45" t="s">
        <v>20</v>
      </c>
      <c r="W26" s="112"/>
      <c r="X26" s="112"/>
      <c r="Y26" s="112"/>
      <c r="Z26" s="112"/>
      <c r="AA26" s="112"/>
      <c r="AB26" s="112"/>
      <c r="AC26" s="112"/>
      <c r="AD26" s="112"/>
      <c r="AE26" s="112"/>
      <c r="AF26" s="115"/>
      <c r="AG26" s="115"/>
      <c r="AH26" s="115"/>
      <c r="AI26" s="115"/>
      <c r="AJ26" s="115"/>
      <c r="AK26" s="115"/>
      <c r="AL26" s="115"/>
    </row>
    <row r="27" spans="1:38" ht="25.5" customHeight="1">
      <c r="A27" s="159"/>
      <c r="B27" s="45" t="s">
        <v>21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0">
        <v>0</v>
      </c>
      <c r="U27" s="50"/>
      <c r="V27" s="45" t="s">
        <v>21</v>
      </c>
      <c r="W27" s="112"/>
      <c r="X27" s="112"/>
      <c r="Y27" s="112"/>
      <c r="Z27" s="112"/>
      <c r="AA27" s="112"/>
      <c r="AB27" s="112"/>
      <c r="AC27" s="112"/>
      <c r="AD27" s="112"/>
      <c r="AE27" s="112"/>
      <c r="AF27" s="115"/>
      <c r="AG27" s="115"/>
      <c r="AH27" s="115"/>
      <c r="AI27" s="115"/>
      <c r="AJ27" s="115"/>
      <c r="AK27" s="115"/>
      <c r="AL27" s="115"/>
    </row>
    <row r="28" spans="1:38" ht="17.25" customHeight="1">
      <c r="A28" s="44" t="s">
        <v>23</v>
      </c>
      <c r="B28" s="45" t="s">
        <v>24</v>
      </c>
      <c r="C28" s="10">
        <f>C20-C21-C22-C23</f>
        <v>40375507</v>
      </c>
      <c r="D28" s="10">
        <f>D20-D21-D22-D23</f>
        <v>42094281</v>
      </c>
      <c r="E28" s="10">
        <f aca="true" t="shared" si="25" ref="E28:T28">E20-E21-E22-E23</f>
        <v>42171745.68</v>
      </c>
      <c r="F28" s="10">
        <f t="shared" si="25"/>
        <v>40359232.2028</v>
      </c>
      <c r="G28" s="10">
        <f t="shared" si="25"/>
        <v>40521974.765732</v>
      </c>
      <c r="H28" s="10">
        <f t="shared" si="25"/>
        <v>40679607.1765114</v>
      </c>
      <c r="I28" s="10">
        <f t="shared" si="25"/>
        <v>40828122.70546104</v>
      </c>
      <c r="J28" s="10">
        <f t="shared" si="25"/>
        <v>40952918.788043864</v>
      </c>
      <c r="K28" s="10">
        <f t="shared" si="25"/>
        <v>41079131.899763085</v>
      </c>
      <c r="L28" s="10">
        <f t="shared" si="25"/>
        <v>41169838.428476274</v>
      </c>
      <c r="M28" s="19">
        <f t="shared" si="25"/>
        <v>41250969.5440709</v>
      </c>
      <c r="N28" s="19">
        <f t="shared" si="25"/>
        <v>41313871.06544767</v>
      </c>
      <c r="O28" s="19">
        <f t="shared" si="25"/>
        <v>41368008.324756935</v>
      </c>
      <c r="P28" s="19">
        <f t="shared" si="25"/>
        <v>41374361.02883238</v>
      </c>
      <c r="Q28" s="19">
        <f t="shared" si="25"/>
        <v>41372953.11776514</v>
      </c>
      <c r="R28" s="19">
        <f t="shared" si="25"/>
        <v>41336651.62056012</v>
      </c>
      <c r="S28" s="19">
        <f t="shared" si="25"/>
        <v>41225275.50781539</v>
      </c>
      <c r="T28" s="172">
        <f t="shared" si="25"/>
        <v>41102203.5413642</v>
      </c>
      <c r="U28" s="44" t="s">
        <v>23</v>
      </c>
      <c r="V28" s="45" t="s">
        <v>24</v>
      </c>
      <c r="W28" s="126">
        <f>E28/D28</f>
        <v>1.001840266139716</v>
      </c>
      <c r="X28" s="126">
        <f aca="true" t="shared" si="26" ref="X28:AL28">F28/E28</f>
        <v>0.9570206675589531</v>
      </c>
      <c r="Y28" s="126">
        <f t="shared" si="26"/>
        <v>1.0040323503210924</v>
      </c>
      <c r="Z28" s="126">
        <f t="shared" si="26"/>
        <v>1.0038900476023371</v>
      </c>
      <c r="AA28" s="126">
        <f t="shared" si="26"/>
        <v>1.003650859466396</v>
      </c>
      <c r="AB28" s="126">
        <f t="shared" si="26"/>
        <v>1.0030566206407068</v>
      </c>
      <c r="AC28" s="126">
        <f t="shared" si="26"/>
        <v>1.003081907601567</v>
      </c>
      <c r="AD28" s="126">
        <f t="shared" si="26"/>
        <v>1.002208092637754</v>
      </c>
      <c r="AE28" s="126">
        <f t="shared" si="26"/>
        <v>1.0019706444982914</v>
      </c>
      <c r="AF28" s="126">
        <f t="shared" si="26"/>
        <v>1.001524849526496</v>
      </c>
      <c r="AG28" s="126">
        <f t="shared" si="26"/>
        <v>1.0013103894143325</v>
      </c>
      <c r="AH28" s="126">
        <f t="shared" si="26"/>
        <v>1.0001535656255331</v>
      </c>
      <c r="AI28" s="126">
        <f t="shared" si="26"/>
        <v>0.9999659714124344</v>
      </c>
      <c r="AJ28" s="126">
        <f t="shared" si="26"/>
        <v>0.9991225790167384</v>
      </c>
      <c r="AK28" s="126">
        <f t="shared" si="26"/>
        <v>0.9973056329340103</v>
      </c>
      <c r="AL28" s="126">
        <f t="shared" si="26"/>
        <v>0.9970146478116839</v>
      </c>
    </row>
    <row r="29" spans="1:38" ht="39.75" customHeight="1">
      <c r="A29" s="51" t="s">
        <v>26</v>
      </c>
      <c r="B29" s="43" t="s">
        <v>25</v>
      </c>
      <c r="C29" s="24">
        <f aca="true" t="shared" si="27" ref="C29:T29">C7-C20</f>
        <v>18019185</v>
      </c>
      <c r="D29" s="24">
        <f t="shared" si="27"/>
        <v>15065560</v>
      </c>
      <c r="E29" s="24">
        <f t="shared" si="27"/>
        <v>14189032.574000016</v>
      </c>
      <c r="F29" s="24">
        <f t="shared" si="27"/>
        <v>10280706.28750801</v>
      </c>
      <c r="G29" s="24">
        <f t="shared" si="27"/>
        <v>10130122.905261174</v>
      </c>
      <c r="H29" s="24">
        <f t="shared" si="27"/>
        <v>9519298.393489435</v>
      </c>
      <c r="I29" s="24">
        <f t="shared" si="27"/>
        <v>10322875.307424307</v>
      </c>
      <c r="J29" s="24">
        <f t="shared" si="27"/>
        <v>11742011.590498552</v>
      </c>
      <c r="K29" s="24">
        <f t="shared" si="27"/>
        <v>11601315.546403542</v>
      </c>
      <c r="L29" s="24">
        <f t="shared" si="27"/>
        <v>11537449.54186757</v>
      </c>
      <c r="M29" s="74">
        <f t="shared" si="27"/>
        <v>9474215.007286236</v>
      </c>
      <c r="N29" s="74">
        <f t="shared" si="27"/>
        <v>9369992.437359095</v>
      </c>
      <c r="O29" s="74">
        <f t="shared" si="27"/>
        <v>9035036.391732678</v>
      </c>
      <c r="P29" s="74">
        <f t="shared" si="27"/>
        <v>8998080.495650023</v>
      </c>
      <c r="Q29" s="74">
        <f t="shared" si="27"/>
        <v>9263807.44060652</v>
      </c>
      <c r="R29" s="74">
        <f t="shared" si="27"/>
        <v>9734049.985012576</v>
      </c>
      <c r="S29" s="74">
        <f t="shared" si="27"/>
        <v>10103681.954862699</v>
      </c>
      <c r="T29" s="174">
        <f t="shared" si="27"/>
        <v>8824010.244411334</v>
      </c>
      <c r="U29" s="170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</row>
    <row r="30" spans="1:38" ht="15.75" customHeight="1">
      <c r="A30" s="51" t="s">
        <v>28</v>
      </c>
      <c r="B30" s="43" t="s">
        <v>5</v>
      </c>
      <c r="C30" s="25">
        <f>C31+C32+C33</f>
        <v>1325161</v>
      </c>
      <c r="D30" s="25">
        <f>D31+D32+D33</f>
        <v>1599714</v>
      </c>
      <c r="E30" s="25">
        <f>E31+E32+E33</f>
        <v>9700000</v>
      </c>
      <c r="F30" s="25">
        <f>F32</f>
        <v>1189666.5740000159</v>
      </c>
      <c r="G30" s="25">
        <f aca="true" t="shared" si="28" ref="G30:T30">G31+G32</f>
        <v>1106645.8615080267</v>
      </c>
      <c r="H30" s="25">
        <f t="shared" si="28"/>
        <v>1067908.7667692006</v>
      </c>
      <c r="I30" s="25">
        <f t="shared" si="28"/>
        <v>1343389.1602586359</v>
      </c>
      <c r="J30" s="25">
        <f t="shared" si="28"/>
        <v>816906.4676829427</v>
      </c>
      <c r="K30" s="25">
        <f t="shared" si="28"/>
        <v>1354091.0581814945</v>
      </c>
      <c r="L30" s="25">
        <f t="shared" si="28"/>
        <v>1291779.6045850366</v>
      </c>
      <c r="M30" s="25">
        <f t="shared" si="28"/>
        <v>1396415.1464526057</v>
      </c>
      <c r="N30" s="25">
        <f t="shared" si="28"/>
        <v>1066647.1537388414</v>
      </c>
      <c r="O30" s="25">
        <f t="shared" si="28"/>
        <v>1253131.591097936</v>
      </c>
      <c r="P30" s="25">
        <f t="shared" si="28"/>
        <v>1189480.9828306139</v>
      </c>
      <c r="Q30" s="25">
        <f t="shared" si="28"/>
        <v>1000414.4784806371</v>
      </c>
      <c r="R30" s="25">
        <f t="shared" si="28"/>
        <v>1164607.9190871567</v>
      </c>
      <c r="S30" s="38">
        <f t="shared" si="28"/>
        <v>1462457.9040997326</v>
      </c>
      <c r="T30" s="175">
        <f t="shared" si="28"/>
        <v>1629939.8589624316</v>
      </c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/>
      <c r="AG30"/>
      <c r="AH30"/>
      <c r="AI30"/>
      <c r="AJ30"/>
      <c r="AK30"/>
      <c r="AL30"/>
    </row>
    <row r="31" spans="1:38" ht="16.5" customHeight="1">
      <c r="A31" s="50" t="s">
        <v>29</v>
      </c>
      <c r="B31" s="45" t="s">
        <v>27</v>
      </c>
      <c r="C31" s="10">
        <v>0</v>
      </c>
      <c r="D31" s="10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176">
        <v>0</v>
      </c>
      <c r="U31" s="171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</row>
    <row r="32" spans="1:39" ht="16.5" customHeight="1">
      <c r="A32" s="50" t="s">
        <v>30</v>
      </c>
      <c r="B32" s="45" t="s">
        <v>122</v>
      </c>
      <c r="C32" s="10">
        <v>1317161</v>
      </c>
      <c r="D32" s="10">
        <f>C56</f>
        <v>89714</v>
      </c>
      <c r="E32" s="10">
        <f>D56</f>
        <v>0</v>
      </c>
      <c r="F32" s="101">
        <f>E56</f>
        <v>1189666.5740000159</v>
      </c>
      <c r="G32" s="10">
        <f aca="true" t="shared" si="29" ref="G32:T32">F56</f>
        <v>1106645.8615080267</v>
      </c>
      <c r="H32" s="10">
        <f t="shared" si="29"/>
        <v>1067908.7667692006</v>
      </c>
      <c r="I32" s="10">
        <f t="shared" si="29"/>
        <v>1343389.1602586359</v>
      </c>
      <c r="J32" s="10">
        <f t="shared" si="29"/>
        <v>816906.4676829427</v>
      </c>
      <c r="K32" s="10">
        <f t="shared" si="29"/>
        <v>1354091.0581814945</v>
      </c>
      <c r="L32" s="10">
        <f t="shared" si="29"/>
        <v>1291779.6045850366</v>
      </c>
      <c r="M32" s="10">
        <f t="shared" si="29"/>
        <v>1396415.1464526057</v>
      </c>
      <c r="N32" s="10">
        <f t="shared" si="29"/>
        <v>1066647.1537388414</v>
      </c>
      <c r="O32" s="10">
        <f t="shared" si="29"/>
        <v>1253131.591097936</v>
      </c>
      <c r="P32" s="10">
        <f t="shared" si="29"/>
        <v>1189480.9828306139</v>
      </c>
      <c r="Q32" s="10">
        <f t="shared" si="29"/>
        <v>1000414.4784806371</v>
      </c>
      <c r="R32" s="10">
        <f t="shared" si="29"/>
        <v>1164607.9190871567</v>
      </c>
      <c r="S32" s="19">
        <f t="shared" si="29"/>
        <v>1462457.9040997326</v>
      </c>
      <c r="T32" s="177">
        <f t="shared" si="29"/>
        <v>1629939.8589624316</v>
      </c>
      <c r="U32" s="171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</row>
    <row r="33" spans="1:39" ht="40.5" customHeight="1">
      <c r="A33" s="50" t="s">
        <v>31</v>
      </c>
      <c r="B33" s="45" t="s">
        <v>150</v>
      </c>
      <c r="C33" s="10">
        <v>8000</v>
      </c>
      <c r="D33" s="10">
        <v>1510000</v>
      </c>
      <c r="E33" s="12">
        <v>9700000</v>
      </c>
      <c r="F33" s="12">
        <v>0</v>
      </c>
      <c r="G33" s="12">
        <v>0</v>
      </c>
      <c r="H33" s="20">
        <v>0</v>
      </c>
      <c r="I33" s="13">
        <v>0</v>
      </c>
      <c r="J33" s="13">
        <v>0</v>
      </c>
      <c r="K33" s="13">
        <v>0</v>
      </c>
      <c r="L33" s="13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178">
        <v>0</v>
      </c>
      <c r="U33" s="171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</row>
    <row r="34" spans="1:39" ht="93.75" customHeight="1">
      <c r="A34" s="51" t="s">
        <v>32</v>
      </c>
      <c r="B34" s="43" t="s">
        <v>105</v>
      </c>
      <c r="C34" s="25">
        <f aca="true" t="shared" si="30" ref="C34:T34">C29+C30</f>
        <v>19344346</v>
      </c>
      <c r="D34" s="25">
        <f t="shared" si="30"/>
        <v>16665274</v>
      </c>
      <c r="E34" s="25">
        <f t="shared" si="30"/>
        <v>23889032.574000016</v>
      </c>
      <c r="F34" s="25">
        <f t="shared" si="30"/>
        <v>11470372.861508027</v>
      </c>
      <c r="G34" s="25">
        <f t="shared" si="30"/>
        <v>11236768.7667692</v>
      </c>
      <c r="H34" s="25">
        <f t="shared" si="30"/>
        <v>10587207.160258636</v>
      </c>
      <c r="I34" s="25">
        <f t="shared" si="30"/>
        <v>11666264.467682943</v>
      </c>
      <c r="J34" s="25">
        <f t="shared" si="30"/>
        <v>12558918.058181494</v>
      </c>
      <c r="K34" s="25">
        <f t="shared" si="30"/>
        <v>12955406.604585037</v>
      </c>
      <c r="L34" s="25">
        <f t="shared" si="30"/>
        <v>12829229.146452606</v>
      </c>
      <c r="M34" s="38">
        <f t="shared" si="30"/>
        <v>10870630.153738841</v>
      </c>
      <c r="N34" s="38">
        <f t="shared" si="30"/>
        <v>10436639.591097936</v>
      </c>
      <c r="O34" s="38">
        <f t="shared" si="30"/>
        <v>10288167.982830614</v>
      </c>
      <c r="P34" s="38">
        <f t="shared" si="30"/>
        <v>10187561.478480637</v>
      </c>
      <c r="Q34" s="38">
        <f t="shared" si="30"/>
        <v>10264221.919087157</v>
      </c>
      <c r="R34" s="38">
        <f t="shared" si="30"/>
        <v>10898657.904099733</v>
      </c>
      <c r="S34" s="38">
        <f t="shared" si="30"/>
        <v>11566139.858962432</v>
      </c>
      <c r="T34" s="173">
        <f t="shared" si="30"/>
        <v>10453950.103373766</v>
      </c>
      <c r="U34" s="132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</row>
    <row r="35" spans="1:38" ht="26.25" customHeight="1">
      <c r="A35" s="51" t="s">
        <v>33</v>
      </c>
      <c r="B35" s="43" t="s">
        <v>106</v>
      </c>
      <c r="C35" s="25">
        <f>C36+C43</f>
        <v>3322242</v>
      </c>
      <c r="D35" s="25">
        <f>D37+D41+D43</f>
        <v>3535914</v>
      </c>
      <c r="E35" s="25">
        <f>E37+E41+E43</f>
        <v>8843894</v>
      </c>
      <c r="F35" s="25">
        <f aca="true" t="shared" si="31" ref="F35:S35">F37+F41+F43</f>
        <v>4723727</v>
      </c>
      <c r="G35" s="25">
        <f t="shared" si="31"/>
        <v>4668860</v>
      </c>
      <c r="H35" s="25">
        <f t="shared" si="31"/>
        <v>4508818</v>
      </c>
      <c r="I35" s="25">
        <f t="shared" si="31"/>
        <v>4349358</v>
      </c>
      <c r="J35" s="25">
        <f t="shared" si="31"/>
        <v>4204827</v>
      </c>
      <c r="K35" s="25">
        <f>K37+K41+K43</f>
        <v>3663627</v>
      </c>
      <c r="L35" s="25">
        <f t="shared" si="31"/>
        <v>3432814</v>
      </c>
      <c r="M35" s="25">
        <f t="shared" si="31"/>
        <v>3303983</v>
      </c>
      <c r="N35" s="25">
        <f>N37+N41+N43</f>
        <v>3183508</v>
      </c>
      <c r="O35" s="25">
        <f t="shared" si="31"/>
        <v>2598687</v>
      </c>
      <c r="P35" s="25">
        <f>P37+P41+P43</f>
        <v>2187147</v>
      </c>
      <c r="Q35" s="25">
        <f t="shared" si="31"/>
        <v>2099614</v>
      </c>
      <c r="R35" s="25">
        <f>R37+R41+R43</f>
        <v>436200</v>
      </c>
      <c r="S35" s="25">
        <f t="shared" si="31"/>
        <v>436200</v>
      </c>
      <c r="T35" s="25">
        <f>T37+T41+T43</f>
        <v>436200</v>
      </c>
      <c r="U35" s="132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/>
      <c r="AG35"/>
      <c r="AH35"/>
      <c r="AI35"/>
      <c r="AJ35"/>
      <c r="AK35"/>
      <c r="AL35"/>
    </row>
    <row r="36" spans="1:38" ht="12.75" customHeight="1">
      <c r="A36" s="50" t="s">
        <v>34</v>
      </c>
      <c r="B36" s="45" t="s">
        <v>107</v>
      </c>
      <c r="C36" s="10">
        <f>C37+C39+C41</f>
        <v>800000</v>
      </c>
      <c r="D36" s="10">
        <f>D37+D41</f>
        <v>1936200</v>
      </c>
      <c r="E36" s="10">
        <f>E37+E41</f>
        <v>2281230</v>
      </c>
      <c r="F36" s="10">
        <f>F37+F41</f>
        <v>1947863</v>
      </c>
      <c r="G36" s="10">
        <f>G37+G41</f>
        <v>1790996</v>
      </c>
      <c r="H36" s="10">
        <f>H37+H41</f>
        <v>1630954</v>
      </c>
      <c r="I36" s="10">
        <f aca="true" t="shared" si="32" ref="I36:N36">I37+I39+I41</f>
        <v>1471494</v>
      </c>
      <c r="J36" s="10">
        <f t="shared" si="32"/>
        <v>1326963</v>
      </c>
      <c r="K36" s="10">
        <f t="shared" si="32"/>
        <v>1171963</v>
      </c>
      <c r="L36" s="10">
        <f t="shared" si="32"/>
        <v>1043150</v>
      </c>
      <c r="M36" s="19">
        <f t="shared" si="32"/>
        <v>914319</v>
      </c>
      <c r="N36" s="19">
        <f t="shared" si="32"/>
        <v>793844</v>
      </c>
      <c r="O36" s="19">
        <f aca="true" t="shared" si="33" ref="O36:T36">O37+O39+O41</f>
        <v>671973</v>
      </c>
      <c r="P36" s="19">
        <f t="shared" si="33"/>
        <v>587433</v>
      </c>
      <c r="Q36" s="19">
        <f t="shared" si="33"/>
        <v>499900</v>
      </c>
      <c r="R36" s="19">
        <f t="shared" si="33"/>
        <v>436200</v>
      </c>
      <c r="S36" s="19">
        <f t="shared" si="33"/>
        <v>436200</v>
      </c>
      <c r="T36" s="10">
        <f t="shared" si="33"/>
        <v>436200</v>
      </c>
      <c r="U36" s="134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/>
      <c r="AG36"/>
      <c r="AH36"/>
      <c r="AI36"/>
      <c r="AJ36"/>
      <c r="AK36"/>
      <c r="AL36"/>
    </row>
    <row r="37" spans="1:38" ht="14.25" customHeight="1">
      <c r="A37" s="50" t="s">
        <v>35</v>
      </c>
      <c r="B37" s="45" t="s">
        <v>36</v>
      </c>
      <c r="C37" s="10">
        <v>800000</v>
      </c>
      <c r="D37" s="10">
        <v>1500000</v>
      </c>
      <c r="E37" s="10">
        <v>1845030</v>
      </c>
      <c r="F37" s="10">
        <v>1511663</v>
      </c>
      <c r="G37" s="10">
        <v>1354796</v>
      </c>
      <c r="H37" s="10">
        <v>1194754</v>
      </c>
      <c r="I37" s="12">
        <v>1035294</v>
      </c>
      <c r="J37" s="12">
        <v>890763</v>
      </c>
      <c r="K37" s="12">
        <v>735763</v>
      </c>
      <c r="L37" s="12">
        <v>606950</v>
      </c>
      <c r="M37" s="76">
        <v>478119</v>
      </c>
      <c r="N37" s="76">
        <v>357644</v>
      </c>
      <c r="O37" s="76">
        <v>235773</v>
      </c>
      <c r="P37" s="76">
        <v>151233</v>
      </c>
      <c r="Q37" s="76">
        <v>63700</v>
      </c>
      <c r="R37" s="76">
        <v>0</v>
      </c>
      <c r="S37" s="90">
        <v>0</v>
      </c>
      <c r="T37" s="90">
        <v>0</v>
      </c>
      <c r="U37" s="132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/>
      <c r="AG37"/>
      <c r="AH37"/>
      <c r="AI37"/>
      <c r="AJ37"/>
      <c r="AK37"/>
      <c r="AL37"/>
    </row>
    <row r="38" spans="1:38" ht="51" customHeight="1">
      <c r="A38" s="50"/>
      <c r="B38" s="45" t="s">
        <v>39</v>
      </c>
      <c r="C38" s="10">
        <v>400100</v>
      </c>
      <c r="D38" s="10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12">
        <v>0</v>
      </c>
      <c r="U38" s="134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/>
      <c r="AG38"/>
      <c r="AH38"/>
      <c r="AI38"/>
      <c r="AJ38"/>
      <c r="AK38"/>
      <c r="AL38"/>
    </row>
    <row r="39" spans="1:31" ht="27.75" customHeight="1">
      <c r="A39" s="50" t="s">
        <v>38</v>
      </c>
      <c r="B39" s="45" t="s">
        <v>4</v>
      </c>
      <c r="C39" s="10">
        <v>0</v>
      </c>
      <c r="D39" s="10">
        <v>0</v>
      </c>
      <c r="E39" s="12">
        <v>0</v>
      </c>
      <c r="F39" s="12">
        <v>0</v>
      </c>
      <c r="G39" s="12">
        <v>0</v>
      </c>
      <c r="H39" s="20">
        <v>0</v>
      </c>
      <c r="I39" s="13">
        <v>0</v>
      </c>
      <c r="J39" s="13">
        <v>0</v>
      </c>
      <c r="K39" s="13">
        <v>0</v>
      </c>
      <c r="L39" s="13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13">
        <v>0</v>
      </c>
      <c r="U39" s="153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</row>
    <row r="40" spans="1:31" ht="53.25" customHeight="1">
      <c r="A40" s="50"/>
      <c r="B40" s="45" t="s">
        <v>39</v>
      </c>
      <c r="C40" s="10">
        <v>0</v>
      </c>
      <c r="D40" s="10">
        <v>0</v>
      </c>
      <c r="E40" s="12">
        <v>0</v>
      </c>
      <c r="F40" s="12">
        <v>0</v>
      </c>
      <c r="G40" s="12">
        <v>0</v>
      </c>
      <c r="H40" s="20">
        <v>0</v>
      </c>
      <c r="I40" s="13">
        <v>0</v>
      </c>
      <c r="J40" s="13">
        <v>0</v>
      </c>
      <c r="K40" s="13">
        <v>0</v>
      </c>
      <c r="L40" s="13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13">
        <v>0</v>
      </c>
      <c r="U40" s="153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</row>
    <row r="41" spans="1:20" ht="39" customHeight="1">
      <c r="A41" s="50" t="s">
        <v>37</v>
      </c>
      <c r="B41" s="45" t="s">
        <v>84</v>
      </c>
      <c r="C41" s="10">
        <v>0</v>
      </c>
      <c r="D41" s="10">
        <v>436200</v>
      </c>
      <c r="E41" s="10">
        <v>436200</v>
      </c>
      <c r="F41" s="10">
        <v>436200</v>
      </c>
      <c r="G41" s="10">
        <v>436200</v>
      </c>
      <c r="H41" s="10">
        <v>436200</v>
      </c>
      <c r="I41" s="10">
        <v>436200</v>
      </c>
      <c r="J41" s="10">
        <v>436200</v>
      </c>
      <c r="K41" s="10">
        <v>436200</v>
      </c>
      <c r="L41" s="10">
        <v>436200</v>
      </c>
      <c r="M41" s="19">
        <v>436200</v>
      </c>
      <c r="N41" s="19">
        <v>436200</v>
      </c>
      <c r="O41" s="19">
        <v>436200</v>
      </c>
      <c r="P41" s="19">
        <v>436200</v>
      </c>
      <c r="Q41" s="19">
        <v>436200</v>
      </c>
      <c r="R41" s="19">
        <v>436200</v>
      </c>
      <c r="S41" s="19">
        <v>436200</v>
      </c>
      <c r="T41" s="10">
        <v>436200</v>
      </c>
    </row>
    <row r="42" spans="1:20" ht="55.5" customHeight="1">
      <c r="A42" s="50"/>
      <c r="B42" s="45" t="s">
        <v>39</v>
      </c>
      <c r="C42" s="10">
        <v>0</v>
      </c>
      <c r="D42" s="10">
        <v>0</v>
      </c>
      <c r="E42" s="12">
        <v>0</v>
      </c>
      <c r="F42" s="12">
        <v>0</v>
      </c>
      <c r="G42" s="12">
        <v>0</v>
      </c>
      <c r="H42" s="20">
        <v>0</v>
      </c>
      <c r="I42" s="13">
        <v>0</v>
      </c>
      <c r="J42" s="13">
        <v>0</v>
      </c>
      <c r="K42" s="13">
        <v>0</v>
      </c>
      <c r="L42" s="13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13">
        <v>0</v>
      </c>
    </row>
    <row r="43" spans="1:20" ht="27.75" customHeight="1">
      <c r="A43" s="52" t="s">
        <v>40</v>
      </c>
      <c r="B43" s="53" t="s">
        <v>108</v>
      </c>
      <c r="C43" s="22">
        <v>2522242</v>
      </c>
      <c r="D43" s="22">
        <v>1599714</v>
      </c>
      <c r="E43" s="26">
        <v>6562664</v>
      </c>
      <c r="F43" s="26">
        <v>2775864</v>
      </c>
      <c r="G43" s="26">
        <v>2877864</v>
      </c>
      <c r="H43" s="26">
        <v>2877864</v>
      </c>
      <c r="I43" s="26">
        <v>2877864</v>
      </c>
      <c r="J43" s="26">
        <v>2877864</v>
      </c>
      <c r="K43" s="26">
        <v>2491664</v>
      </c>
      <c r="L43" s="26">
        <v>2389664</v>
      </c>
      <c r="M43" s="80">
        <v>2389664</v>
      </c>
      <c r="N43" s="80">
        <v>2389664</v>
      </c>
      <c r="O43" s="80">
        <v>1926714</v>
      </c>
      <c r="P43" s="80">
        <v>1599714</v>
      </c>
      <c r="Q43" s="80">
        <v>1599714</v>
      </c>
      <c r="R43" s="80">
        <v>0</v>
      </c>
      <c r="S43" s="80">
        <v>0</v>
      </c>
      <c r="T43" s="26">
        <v>0</v>
      </c>
    </row>
    <row r="44" spans="1:20" ht="53.25" customHeight="1">
      <c r="A44" s="50"/>
      <c r="B44" s="45" t="s">
        <v>39</v>
      </c>
      <c r="C44" s="10">
        <v>764500</v>
      </c>
      <c r="D44" s="10">
        <v>0</v>
      </c>
      <c r="E44" s="12">
        <v>0</v>
      </c>
      <c r="F44" s="12">
        <v>0</v>
      </c>
      <c r="G44" s="12">
        <v>0</v>
      </c>
      <c r="H44" s="20">
        <v>0</v>
      </c>
      <c r="I44" s="13">
        <v>0</v>
      </c>
      <c r="J44" s="13">
        <v>0</v>
      </c>
      <c r="K44" s="13">
        <v>0</v>
      </c>
      <c r="L44" s="13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13">
        <v>0</v>
      </c>
    </row>
    <row r="45" spans="1:20" ht="27" customHeight="1">
      <c r="A45" s="51" t="s">
        <v>41</v>
      </c>
      <c r="B45" s="43" t="s">
        <v>46</v>
      </c>
      <c r="C45" s="25">
        <v>0</v>
      </c>
      <c r="D45" s="25">
        <v>0</v>
      </c>
      <c r="E45" s="14">
        <v>0</v>
      </c>
      <c r="F45" s="14">
        <v>0</v>
      </c>
      <c r="G45" s="14">
        <v>0</v>
      </c>
      <c r="H45" s="31">
        <v>0</v>
      </c>
      <c r="I45" s="54">
        <v>0</v>
      </c>
      <c r="J45" s="54">
        <v>0</v>
      </c>
      <c r="K45" s="54">
        <v>0</v>
      </c>
      <c r="L45" s="54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54">
        <v>0</v>
      </c>
    </row>
    <row r="46" spans="1:20" ht="37.5" customHeight="1">
      <c r="A46" s="51" t="s">
        <v>42</v>
      </c>
      <c r="B46" s="43" t="s">
        <v>109</v>
      </c>
      <c r="C46" s="25">
        <f>C34-C35-C45</f>
        <v>16022104</v>
      </c>
      <c r="D46" s="25">
        <f aca="true" t="shared" si="34" ref="D46:T46">D34-D35-D45</f>
        <v>13129360</v>
      </c>
      <c r="E46" s="25">
        <f t="shared" si="34"/>
        <v>15045138.574000016</v>
      </c>
      <c r="F46" s="25">
        <f t="shared" si="34"/>
        <v>6746645.861508027</v>
      </c>
      <c r="G46" s="25">
        <f t="shared" si="34"/>
        <v>6567908.766769201</v>
      </c>
      <c r="H46" s="25">
        <f t="shared" si="34"/>
        <v>6078389.160258636</v>
      </c>
      <c r="I46" s="25">
        <f t="shared" si="34"/>
        <v>7316906.467682943</v>
      </c>
      <c r="J46" s="25">
        <f t="shared" si="34"/>
        <v>8354091.0581814945</v>
      </c>
      <c r="K46" s="25">
        <f t="shared" si="34"/>
        <v>9291779.604585037</v>
      </c>
      <c r="L46" s="25">
        <f t="shared" si="34"/>
        <v>9396415.146452606</v>
      </c>
      <c r="M46" s="38">
        <f t="shared" si="34"/>
        <v>7566647.153738841</v>
      </c>
      <c r="N46" s="38">
        <f t="shared" si="34"/>
        <v>7253131.591097936</v>
      </c>
      <c r="O46" s="38">
        <f t="shared" si="34"/>
        <v>7689480.982830614</v>
      </c>
      <c r="P46" s="38">
        <f t="shared" si="34"/>
        <v>8000414.478480637</v>
      </c>
      <c r="Q46" s="38">
        <f t="shared" si="34"/>
        <v>8164607.919087157</v>
      </c>
      <c r="R46" s="38">
        <f t="shared" si="34"/>
        <v>10462457.904099733</v>
      </c>
      <c r="S46" s="38">
        <f t="shared" si="34"/>
        <v>11129939.858962432</v>
      </c>
      <c r="T46" s="25">
        <f t="shared" si="34"/>
        <v>10017750.103373766</v>
      </c>
    </row>
    <row r="47" spans="1:20" ht="14.25" customHeight="1">
      <c r="A47" s="42" t="s">
        <v>44</v>
      </c>
      <c r="B47" s="43" t="s">
        <v>9</v>
      </c>
      <c r="C47" s="25">
        <v>38328386</v>
      </c>
      <c r="D47" s="25">
        <v>17490360</v>
      </c>
      <c r="E47" s="14">
        <v>17125472</v>
      </c>
      <c r="F47" s="14">
        <v>6150000</v>
      </c>
      <c r="G47" s="14">
        <v>5500000</v>
      </c>
      <c r="H47" s="34">
        <v>4735000</v>
      </c>
      <c r="I47" s="14">
        <v>6500000</v>
      </c>
      <c r="J47" s="14">
        <v>7000000</v>
      </c>
      <c r="K47" s="14">
        <v>8000000</v>
      </c>
      <c r="L47" s="14">
        <v>8000000</v>
      </c>
      <c r="M47" s="34">
        <v>6500000</v>
      </c>
      <c r="N47" s="34">
        <v>6000000</v>
      </c>
      <c r="O47" s="34">
        <v>6500000</v>
      </c>
      <c r="P47" s="34">
        <v>7000000</v>
      </c>
      <c r="Q47" s="34">
        <v>7000000</v>
      </c>
      <c r="R47" s="34">
        <v>9000000</v>
      </c>
      <c r="S47" s="34">
        <v>9500000</v>
      </c>
      <c r="T47" s="14">
        <v>8500000</v>
      </c>
    </row>
    <row r="48" spans="1:20" ht="26.25" customHeight="1">
      <c r="A48" s="44" t="s">
        <v>45</v>
      </c>
      <c r="B48" s="45" t="s">
        <v>85</v>
      </c>
      <c r="C48" s="10">
        <v>2160000</v>
      </c>
      <c r="D48" s="10">
        <v>12219688</v>
      </c>
      <c r="E48" s="128">
        <v>17125472</v>
      </c>
      <c r="F48" s="12">
        <v>6150000</v>
      </c>
      <c r="G48" s="12">
        <v>3400000</v>
      </c>
      <c r="H48" s="12">
        <v>4735000</v>
      </c>
      <c r="I48" s="12">
        <v>1800000</v>
      </c>
      <c r="J48" s="12">
        <v>0</v>
      </c>
      <c r="K48" s="12">
        <v>0</v>
      </c>
      <c r="L48" s="12">
        <v>0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  <c r="T48" s="12">
        <v>0</v>
      </c>
    </row>
    <row r="49" spans="1:20" ht="42" customHeight="1">
      <c r="A49" s="157"/>
      <c r="B49" s="45" t="s">
        <v>87</v>
      </c>
      <c r="C49" s="10">
        <v>700000</v>
      </c>
      <c r="D49" s="10">
        <v>4649688</v>
      </c>
      <c r="E49" s="12">
        <v>8475472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12">
        <v>0</v>
      </c>
    </row>
    <row r="50" spans="1:20" ht="23.25" customHeight="1">
      <c r="A50" s="158"/>
      <c r="B50" s="45" t="s">
        <v>47</v>
      </c>
      <c r="C50" s="10">
        <v>0</v>
      </c>
      <c r="D50" s="10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12">
        <v>0</v>
      </c>
    </row>
    <row r="51" spans="1:20" ht="27.75" customHeight="1">
      <c r="A51" s="159"/>
      <c r="B51" s="45" t="s">
        <v>22</v>
      </c>
      <c r="C51" s="10">
        <v>0</v>
      </c>
      <c r="D51" s="10">
        <v>0</v>
      </c>
      <c r="E51" s="12">
        <v>0</v>
      </c>
      <c r="F51" s="12">
        <v>0</v>
      </c>
      <c r="G51" s="13">
        <v>0</v>
      </c>
      <c r="H51" s="20">
        <v>0</v>
      </c>
      <c r="I51" s="13">
        <v>0</v>
      </c>
      <c r="J51" s="13">
        <v>0</v>
      </c>
      <c r="K51" s="13">
        <v>0</v>
      </c>
      <c r="L51" s="13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13">
        <v>0</v>
      </c>
    </row>
    <row r="52" spans="1:20" ht="15.75" customHeight="1">
      <c r="A52" s="44" t="s">
        <v>48</v>
      </c>
      <c r="B52" s="45" t="s">
        <v>49</v>
      </c>
      <c r="C52" s="10">
        <v>0</v>
      </c>
      <c r="D52" s="10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12">
        <v>0</v>
      </c>
    </row>
    <row r="53" spans="1:20" ht="26.25" customHeight="1">
      <c r="A53" s="44"/>
      <c r="B53" s="45" t="s">
        <v>119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0">
        <v>0</v>
      </c>
    </row>
    <row r="54" spans="1:20" ht="27" customHeight="1">
      <c r="A54" s="42" t="s">
        <v>50</v>
      </c>
      <c r="B54" s="43" t="s">
        <v>100</v>
      </c>
      <c r="C54" s="25">
        <v>22395996</v>
      </c>
      <c r="D54" s="25">
        <v>4361000</v>
      </c>
      <c r="E54" s="25">
        <v>3270000</v>
      </c>
      <c r="F54" s="25">
        <v>510000</v>
      </c>
      <c r="G54" s="25">
        <v>0</v>
      </c>
      <c r="H54" s="38">
        <v>0</v>
      </c>
      <c r="I54" s="54">
        <v>0</v>
      </c>
      <c r="J54" s="54">
        <v>0</v>
      </c>
      <c r="K54" s="54">
        <v>0</v>
      </c>
      <c r="L54" s="54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54">
        <v>0</v>
      </c>
    </row>
    <row r="55" spans="1:20" ht="51.75" customHeight="1">
      <c r="A55" s="44"/>
      <c r="B55" s="45" t="s">
        <v>39</v>
      </c>
      <c r="C55" s="10">
        <v>22395996</v>
      </c>
      <c r="D55" s="10">
        <v>4361000</v>
      </c>
      <c r="E55" s="10">
        <v>3270000</v>
      </c>
      <c r="F55" s="10">
        <v>510000</v>
      </c>
      <c r="G55" s="10">
        <v>0</v>
      </c>
      <c r="H55" s="19">
        <v>0</v>
      </c>
      <c r="I55" s="13">
        <v>0</v>
      </c>
      <c r="J55" s="13">
        <v>0</v>
      </c>
      <c r="K55" s="13">
        <v>0</v>
      </c>
      <c r="L55" s="13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13">
        <v>0</v>
      </c>
    </row>
    <row r="56" spans="1:20" ht="16.5" customHeight="1">
      <c r="A56" s="42" t="s">
        <v>51</v>
      </c>
      <c r="B56" s="43" t="s">
        <v>52</v>
      </c>
      <c r="C56" s="25">
        <f>C46-C47+C54</f>
        <v>89714</v>
      </c>
      <c r="D56" s="25">
        <f aca="true" t="shared" si="35" ref="D56:T56">D46-D47+D54</f>
        <v>0</v>
      </c>
      <c r="E56" s="25">
        <f t="shared" si="35"/>
        <v>1189666.5740000159</v>
      </c>
      <c r="F56" s="25">
        <f t="shared" si="35"/>
        <v>1106645.8615080267</v>
      </c>
      <c r="G56" s="25">
        <f t="shared" si="35"/>
        <v>1067908.7667692006</v>
      </c>
      <c r="H56" s="25">
        <f t="shared" si="35"/>
        <v>1343389.1602586359</v>
      </c>
      <c r="I56" s="25">
        <f t="shared" si="35"/>
        <v>816906.4676829427</v>
      </c>
      <c r="J56" s="25">
        <f t="shared" si="35"/>
        <v>1354091.0581814945</v>
      </c>
      <c r="K56" s="25">
        <f t="shared" si="35"/>
        <v>1291779.6045850366</v>
      </c>
      <c r="L56" s="25">
        <f t="shared" si="35"/>
        <v>1396415.1464526057</v>
      </c>
      <c r="M56" s="38">
        <f t="shared" si="35"/>
        <v>1066647.1537388414</v>
      </c>
      <c r="N56" s="38">
        <f t="shared" si="35"/>
        <v>1253131.591097936</v>
      </c>
      <c r="O56" s="38">
        <f t="shared" si="35"/>
        <v>1189480.9828306139</v>
      </c>
      <c r="P56" s="38">
        <f t="shared" si="35"/>
        <v>1000414.4784806371</v>
      </c>
      <c r="Q56" s="38">
        <f t="shared" si="35"/>
        <v>1164607.9190871567</v>
      </c>
      <c r="R56" s="38">
        <f t="shared" si="35"/>
        <v>1462457.9040997326</v>
      </c>
      <c r="S56" s="38">
        <f t="shared" si="35"/>
        <v>1629939.8589624316</v>
      </c>
      <c r="T56" s="25">
        <f t="shared" si="35"/>
        <v>1517750.103373766</v>
      </c>
    </row>
    <row r="57" spans="1:20" ht="14.25" customHeight="1">
      <c r="A57" s="42" t="s">
        <v>53</v>
      </c>
      <c r="B57" s="43" t="s">
        <v>54</v>
      </c>
      <c r="C57" s="25">
        <v>29095496</v>
      </c>
      <c r="D57" s="25">
        <v>31856782</v>
      </c>
      <c r="E57" s="25">
        <v>28564118</v>
      </c>
      <c r="F57" s="25">
        <v>26298254</v>
      </c>
      <c r="G57" s="25">
        <v>23420390</v>
      </c>
      <c r="H57" s="25">
        <v>20542526</v>
      </c>
      <c r="I57" s="25">
        <v>17664662</v>
      </c>
      <c r="J57" s="25">
        <v>14786798</v>
      </c>
      <c r="K57" s="25">
        <v>12295134</v>
      </c>
      <c r="L57" s="25">
        <v>9905470</v>
      </c>
      <c r="M57" s="38">
        <v>7515806</v>
      </c>
      <c r="N57" s="105">
        <v>5126142</v>
      </c>
      <c r="O57" s="105">
        <v>3119428</v>
      </c>
      <c r="P57" s="105">
        <v>1599714</v>
      </c>
      <c r="Q57" s="93">
        <v>0</v>
      </c>
      <c r="R57" s="93">
        <v>0</v>
      </c>
      <c r="S57" s="93">
        <v>0</v>
      </c>
      <c r="T57" s="92">
        <v>0</v>
      </c>
    </row>
    <row r="58" spans="1:20" ht="52.5" customHeight="1">
      <c r="A58" s="28"/>
      <c r="B58" s="45" t="s">
        <v>55</v>
      </c>
      <c r="C58" s="22">
        <v>0</v>
      </c>
      <c r="D58" s="10">
        <v>0</v>
      </c>
      <c r="E58" s="72">
        <v>0</v>
      </c>
      <c r="F58" s="22">
        <v>0</v>
      </c>
      <c r="G58" s="22">
        <v>0</v>
      </c>
      <c r="H58" s="27">
        <v>0</v>
      </c>
      <c r="I58" s="55">
        <v>0</v>
      </c>
      <c r="J58" s="55">
        <v>0</v>
      </c>
      <c r="K58" s="55">
        <v>0</v>
      </c>
      <c r="L58" s="55">
        <v>0</v>
      </c>
      <c r="M58" s="81">
        <v>0</v>
      </c>
      <c r="N58" s="81">
        <v>0</v>
      </c>
      <c r="O58" s="81">
        <v>0</v>
      </c>
      <c r="P58" s="81">
        <v>0</v>
      </c>
      <c r="Q58" s="81">
        <v>0</v>
      </c>
      <c r="R58" s="81">
        <v>0</v>
      </c>
      <c r="S58" s="81">
        <v>0</v>
      </c>
      <c r="T58" s="55">
        <v>0</v>
      </c>
    </row>
    <row r="59" spans="1:20" ht="14.25" customHeight="1">
      <c r="A59" s="42" t="s">
        <v>56</v>
      </c>
      <c r="B59" s="43" t="s">
        <v>57</v>
      </c>
      <c r="C59" s="123">
        <v>2522242</v>
      </c>
      <c r="D59" s="123">
        <v>1599714</v>
      </c>
      <c r="E59" s="124">
        <v>6562664</v>
      </c>
      <c r="F59" s="124">
        <v>2775864</v>
      </c>
      <c r="G59" s="124">
        <v>2877864</v>
      </c>
      <c r="H59" s="124">
        <v>2877864</v>
      </c>
      <c r="I59" s="124">
        <v>2877864</v>
      </c>
      <c r="J59" s="124">
        <v>2877864</v>
      </c>
      <c r="K59" s="124">
        <v>2491664</v>
      </c>
      <c r="L59" s="124">
        <v>2389664</v>
      </c>
      <c r="M59" s="125">
        <v>2389664</v>
      </c>
      <c r="N59" s="125">
        <v>2389664</v>
      </c>
      <c r="O59" s="125">
        <v>1926714</v>
      </c>
      <c r="P59" s="125">
        <v>1599714</v>
      </c>
      <c r="Q59" s="125">
        <v>1599714</v>
      </c>
      <c r="R59" s="92">
        <v>0</v>
      </c>
      <c r="S59" s="92">
        <v>0</v>
      </c>
      <c r="T59" s="92">
        <v>0</v>
      </c>
    </row>
    <row r="60" spans="1:20" ht="51.75" customHeight="1">
      <c r="A60" s="28"/>
      <c r="B60" s="45" t="s">
        <v>55</v>
      </c>
      <c r="C60" s="22">
        <v>764500</v>
      </c>
      <c r="D60" s="22">
        <v>0</v>
      </c>
      <c r="E60" s="22">
        <f>E44</f>
        <v>0</v>
      </c>
      <c r="F60" s="22">
        <v>0</v>
      </c>
      <c r="G60" s="22">
        <v>0</v>
      </c>
      <c r="H60" s="27">
        <v>0</v>
      </c>
      <c r="I60" s="55">
        <v>0</v>
      </c>
      <c r="J60" s="55">
        <v>0</v>
      </c>
      <c r="K60" s="55">
        <v>0</v>
      </c>
      <c r="L60" s="55">
        <v>0</v>
      </c>
      <c r="M60" s="81">
        <v>0</v>
      </c>
      <c r="N60" s="81">
        <v>0</v>
      </c>
      <c r="O60" s="81">
        <v>0</v>
      </c>
      <c r="P60" s="81">
        <v>0</v>
      </c>
      <c r="Q60" s="81">
        <v>0</v>
      </c>
      <c r="R60" s="81">
        <v>0</v>
      </c>
      <c r="S60" s="81">
        <v>0</v>
      </c>
      <c r="T60" s="55">
        <v>0</v>
      </c>
    </row>
    <row r="61" spans="1:20" ht="26.25" customHeight="1">
      <c r="A61" s="42" t="s">
        <v>58</v>
      </c>
      <c r="B61" s="43" t="s">
        <v>59</v>
      </c>
      <c r="C61" s="123">
        <f aca="true" t="shared" si="36" ref="C61:Q61">C62+C63+C64+C65</f>
        <v>2522242</v>
      </c>
      <c r="D61" s="25">
        <f t="shared" si="36"/>
        <v>1599714</v>
      </c>
      <c r="E61" s="25">
        <f t="shared" si="36"/>
        <v>6562664</v>
      </c>
      <c r="F61" s="25">
        <f t="shared" si="36"/>
        <v>2775864</v>
      </c>
      <c r="G61" s="25">
        <f t="shared" si="36"/>
        <v>2877864</v>
      </c>
      <c r="H61" s="25">
        <f t="shared" si="36"/>
        <v>2877864</v>
      </c>
      <c r="I61" s="25">
        <f t="shared" si="36"/>
        <v>2877864</v>
      </c>
      <c r="J61" s="25">
        <f t="shared" si="36"/>
        <v>2877864</v>
      </c>
      <c r="K61" s="25">
        <f t="shared" si="36"/>
        <v>2491664</v>
      </c>
      <c r="L61" s="25">
        <f t="shared" si="36"/>
        <v>2389664</v>
      </c>
      <c r="M61" s="25">
        <f t="shared" si="36"/>
        <v>2389664</v>
      </c>
      <c r="N61" s="25">
        <f t="shared" si="36"/>
        <v>2389664</v>
      </c>
      <c r="O61" s="25">
        <f t="shared" si="36"/>
        <v>1926714</v>
      </c>
      <c r="P61" s="25">
        <f t="shared" si="36"/>
        <v>1599714</v>
      </c>
      <c r="Q61" s="25">
        <f t="shared" si="36"/>
        <v>1599714</v>
      </c>
      <c r="R61" s="92">
        <v>0</v>
      </c>
      <c r="S61" s="92">
        <v>0</v>
      </c>
      <c r="T61" s="92">
        <v>0</v>
      </c>
    </row>
    <row r="62" spans="1:20" ht="14.25" customHeight="1">
      <c r="A62" s="147"/>
      <c r="B62" s="56" t="s">
        <v>60</v>
      </c>
      <c r="C62" s="22">
        <v>0</v>
      </c>
      <c r="D62" s="22">
        <v>0</v>
      </c>
      <c r="E62" s="22">
        <v>0</v>
      </c>
      <c r="F62" s="22">
        <f>F7-F16</f>
        <v>2182843.287508011</v>
      </c>
      <c r="G62" s="22">
        <f>G7-G16</f>
        <v>2839126.905261174</v>
      </c>
      <c r="H62" s="128">
        <v>2877864</v>
      </c>
      <c r="I62" s="128">
        <f>+I7-I16</f>
        <v>2351381.307424307</v>
      </c>
      <c r="J62" s="128">
        <v>2877864</v>
      </c>
      <c r="K62" s="22">
        <f>K7-K16</f>
        <v>2429352.546403542</v>
      </c>
      <c r="L62" s="128">
        <v>2389664</v>
      </c>
      <c r="M62" s="129">
        <f>+M7-M16</f>
        <v>2059896.0072862357</v>
      </c>
      <c r="N62" s="129">
        <v>2389664</v>
      </c>
      <c r="O62" s="129">
        <f>O7-O16</f>
        <v>1863063.3917326778</v>
      </c>
      <c r="P62" s="129">
        <f>P7-P16</f>
        <v>1410647.4956500232</v>
      </c>
      <c r="Q62" s="129">
        <v>1599714</v>
      </c>
      <c r="R62" s="22">
        <v>0</v>
      </c>
      <c r="S62" s="22">
        <v>0</v>
      </c>
      <c r="T62" s="22">
        <v>0</v>
      </c>
    </row>
    <row r="63" spans="1:20" ht="12.75" customHeight="1">
      <c r="A63" s="148"/>
      <c r="B63" s="56" t="s">
        <v>61</v>
      </c>
      <c r="C63" s="10">
        <v>1317161</v>
      </c>
      <c r="D63" s="22">
        <v>89714</v>
      </c>
      <c r="E63" s="22">
        <v>0</v>
      </c>
      <c r="F63" s="22">
        <f>F59-F62</f>
        <v>593020.7124919891</v>
      </c>
      <c r="G63" s="22">
        <f>G59-G62</f>
        <v>38737.094738826156</v>
      </c>
      <c r="H63" s="27">
        <v>0</v>
      </c>
      <c r="I63" s="26">
        <f>I59-I62</f>
        <v>526482.6925756931</v>
      </c>
      <c r="J63" s="55">
        <v>0</v>
      </c>
      <c r="K63" s="26">
        <f>K59-K62</f>
        <v>62311.45359645784</v>
      </c>
      <c r="L63" s="26">
        <v>0</v>
      </c>
      <c r="M63" s="80">
        <f>M59-M62</f>
        <v>329767.9927137643</v>
      </c>
      <c r="N63" s="130">
        <f>+N59-N62</f>
        <v>0</v>
      </c>
      <c r="O63" s="130">
        <f>O59-O62</f>
        <v>63650.60826732218</v>
      </c>
      <c r="P63" s="130">
        <f>P59-P62</f>
        <v>189066.50434997678</v>
      </c>
      <c r="Q63" s="130">
        <v>0</v>
      </c>
      <c r="R63" s="3">
        <v>0</v>
      </c>
      <c r="S63" s="90">
        <v>0</v>
      </c>
      <c r="T63" s="90">
        <v>0</v>
      </c>
    </row>
    <row r="64" spans="1:20" ht="39" customHeight="1">
      <c r="A64" s="148"/>
      <c r="B64" s="45" t="s">
        <v>150</v>
      </c>
      <c r="C64" s="10">
        <v>8000</v>
      </c>
      <c r="D64" s="22">
        <v>1510000</v>
      </c>
      <c r="E64" s="128">
        <v>6562664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</row>
    <row r="65" spans="1:20" ht="29.25" customHeight="1">
      <c r="A65" s="149"/>
      <c r="B65" s="56" t="s">
        <v>62</v>
      </c>
      <c r="C65" s="22">
        <v>1197081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</row>
    <row r="66" spans="1:20" ht="15" customHeight="1">
      <c r="A66" s="42" t="s">
        <v>63</v>
      </c>
      <c r="B66" s="43" t="s">
        <v>64</v>
      </c>
      <c r="C66" s="25"/>
      <c r="D66" s="25"/>
      <c r="E66" s="25"/>
      <c r="F66" s="25"/>
      <c r="G66" s="25"/>
      <c r="H66" s="38"/>
      <c r="I66" s="54"/>
      <c r="J66" s="54"/>
      <c r="K66" s="54"/>
      <c r="L66" s="54"/>
      <c r="M66" s="31"/>
      <c r="N66" s="92"/>
      <c r="O66" s="92"/>
      <c r="P66" s="92"/>
      <c r="Q66" s="93"/>
      <c r="R66" s="92"/>
      <c r="S66" s="92"/>
      <c r="T66" s="92"/>
    </row>
    <row r="67" spans="1:20" ht="39" customHeight="1">
      <c r="A67" s="28" t="s">
        <v>110</v>
      </c>
      <c r="B67" s="45" t="s">
        <v>65</v>
      </c>
      <c r="C67" s="36">
        <f aca="true" t="shared" si="37" ref="C67:T67">C35/C7</f>
        <v>0.034108477405914196</v>
      </c>
      <c r="D67" s="36">
        <f t="shared" si="37"/>
        <v>0.036072694695220044</v>
      </c>
      <c r="E67" s="36">
        <f t="shared" si="37"/>
        <v>0.09056795167478396</v>
      </c>
      <c r="F67" s="36">
        <f t="shared" si="37"/>
        <v>0.05114501654818485</v>
      </c>
      <c r="G67" s="36">
        <f t="shared" si="37"/>
        <v>0.05009182487767445</v>
      </c>
      <c r="H67" s="36">
        <f t="shared" si="37"/>
        <v>0.048169118303650955</v>
      </c>
      <c r="I67" s="36">
        <f t="shared" si="37"/>
        <v>0.04557923737876703</v>
      </c>
      <c r="J67" s="36">
        <f t="shared" si="37"/>
        <v>0.042970634236472106</v>
      </c>
      <c r="K67" s="36">
        <f t="shared" si="37"/>
        <v>0.03710295487160521</v>
      </c>
      <c r="L67" s="36">
        <f t="shared" si="37"/>
        <v>0.03443479667279137</v>
      </c>
      <c r="M67" s="82">
        <f t="shared" si="37"/>
        <v>0.033492711424563844</v>
      </c>
      <c r="N67" s="82">
        <f t="shared" si="37"/>
        <v>0.03197418283917756</v>
      </c>
      <c r="O67" s="82">
        <f t="shared" si="37"/>
        <v>0.025919025490577775</v>
      </c>
      <c r="P67" s="82">
        <f t="shared" si="37"/>
        <v>0.021606076798495587</v>
      </c>
      <c r="Q67" s="82">
        <f t="shared" si="37"/>
        <v>0.020482088051222966</v>
      </c>
      <c r="R67" s="82">
        <f t="shared" si="37"/>
        <v>0.004194990526360752</v>
      </c>
      <c r="S67" s="82">
        <f t="shared" si="37"/>
        <v>0.004142543394303792</v>
      </c>
      <c r="T67" s="36">
        <f t="shared" si="37"/>
        <v>0.004155304381940321</v>
      </c>
    </row>
    <row r="68" spans="1:20" ht="49.5" customHeight="1">
      <c r="A68" s="28"/>
      <c r="B68" s="45" t="s">
        <v>66</v>
      </c>
      <c r="C68" s="36">
        <f aca="true" t="shared" si="38" ref="C68:T68">(C35-C38-C60)/C7</f>
        <v>0.022151873164884293</v>
      </c>
      <c r="D68" s="36">
        <f t="shared" si="38"/>
        <v>0.036072694695220044</v>
      </c>
      <c r="E68" s="36">
        <f t="shared" si="38"/>
        <v>0.09056795167478396</v>
      </c>
      <c r="F68" s="36">
        <f t="shared" si="38"/>
        <v>0.05114501654818485</v>
      </c>
      <c r="G68" s="36">
        <f t="shared" si="38"/>
        <v>0.05009182487767445</v>
      </c>
      <c r="H68" s="36">
        <f t="shared" si="38"/>
        <v>0.048169118303650955</v>
      </c>
      <c r="I68" s="36">
        <f t="shared" si="38"/>
        <v>0.04557923737876703</v>
      </c>
      <c r="J68" s="36">
        <f t="shared" si="38"/>
        <v>0.042970634236472106</v>
      </c>
      <c r="K68" s="36">
        <f t="shared" si="38"/>
        <v>0.03710295487160521</v>
      </c>
      <c r="L68" s="36">
        <f t="shared" si="38"/>
        <v>0.03443479667279137</v>
      </c>
      <c r="M68" s="36">
        <f t="shared" si="38"/>
        <v>0.033492711424563844</v>
      </c>
      <c r="N68" s="36">
        <f t="shared" si="38"/>
        <v>0.03197418283917756</v>
      </c>
      <c r="O68" s="36">
        <f t="shared" si="38"/>
        <v>0.025919025490577775</v>
      </c>
      <c r="P68" s="36">
        <f t="shared" si="38"/>
        <v>0.021606076798495587</v>
      </c>
      <c r="Q68" s="36">
        <f t="shared" si="38"/>
        <v>0.020482088051222966</v>
      </c>
      <c r="R68" s="36">
        <f t="shared" si="38"/>
        <v>0.004194990526360752</v>
      </c>
      <c r="S68" s="36">
        <f t="shared" si="38"/>
        <v>0.004142543394303792</v>
      </c>
      <c r="T68" s="36">
        <f t="shared" si="38"/>
        <v>0.004155304381940321</v>
      </c>
    </row>
    <row r="69" spans="1:20" ht="37.5" customHeight="1">
      <c r="A69" s="28" t="s">
        <v>111</v>
      </c>
      <c r="B69" s="45" t="s">
        <v>67</v>
      </c>
      <c r="C69" s="36">
        <f aca="true" t="shared" si="39" ref="C69:T69">C57/C7</f>
        <v>0.29871486421815957</v>
      </c>
      <c r="D69" s="36">
        <f t="shared" si="39"/>
        <v>0.3249965839265834</v>
      </c>
      <c r="E69" s="36">
        <f t="shared" si="39"/>
        <v>0.2925174881852753</v>
      </c>
      <c r="F69" s="36">
        <f t="shared" si="39"/>
        <v>0.2847380121709761</v>
      </c>
      <c r="G69" s="36">
        <f t="shared" si="39"/>
        <v>0.25127548790215126</v>
      </c>
      <c r="H69" s="36">
        <f t="shared" si="39"/>
        <v>0.21946225488583163</v>
      </c>
      <c r="I69" s="36">
        <f t="shared" si="39"/>
        <v>0.18511739491522325</v>
      </c>
      <c r="J69" s="36">
        <f t="shared" si="39"/>
        <v>0.15111158874945324</v>
      </c>
      <c r="K69" s="36">
        <f t="shared" si="39"/>
        <v>0.12451753465686843</v>
      </c>
      <c r="L69" s="36">
        <f t="shared" si="39"/>
        <v>0.0993624604765754</v>
      </c>
      <c r="M69" s="82">
        <f t="shared" si="39"/>
        <v>0.07618826170746203</v>
      </c>
      <c r="N69" s="82">
        <f t="shared" si="39"/>
        <v>0.051485405900530905</v>
      </c>
      <c r="O69" s="82">
        <f t="shared" si="39"/>
        <v>0.03111284038748108</v>
      </c>
      <c r="P69" s="82">
        <f t="shared" si="39"/>
        <v>0.01580302720376297</v>
      </c>
      <c r="Q69" s="82">
        <f t="shared" si="39"/>
        <v>0</v>
      </c>
      <c r="R69" s="82">
        <f t="shared" si="39"/>
        <v>0</v>
      </c>
      <c r="S69" s="82">
        <f t="shared" si="39"/>
        <v>0</v>
      </c>
      <c r="T69" s="36">
        <f t="shared" si="39"/>
        <v>0</v>
      </c>
    </row>
    <row r="70" spans="1:20" ht="49.5" customHeight="1">
      <c r="A70" s="28"/>
      <c r="B70" s="45" t="s">
        <v>68</v>
      </c>
      <c r="C70" s="36">
        <f aca="true" t="shared" si="40" ref="C70:T70">(C57-C58)/C7</f>
        <v>0.29871486421815957</v>
      </c>
      <c r="D70" s="36">
        <f t="shared" si="40"/>
        <v>0.3249965839265834</v>
      </c>
      <c r="E70" s="36">
        <f t="shared" si="40"/>
        <v>0.2925174881852753</v>
      </c>
      <c r="F70" s="36">
        <f t="shared" si="40"/>
        <v>0.2847380121709761</v>
      </c>
      <c r="G70" s="36">
        <f t="shared" si="40"/>
        <v>0.25127548790215126</v>
      </c>
      <c r="H70" s="36">
        <f t="shared" si="40"/>
        <v>0.21946225488583163</v>
      </c>
      <c r="I70" s="36">
        <f t="shared" si="40"/>
        <v>0.18511739491522325</v>
      </c>
      <c r="J70" s="36">
        <f t="shared" si="40"/>
        <v>0.15111158874945324</v>
      </c>
      <c r="K70" s="36">
        <f t="shared" si="40"/>
        <v>0.12451753465686843</v>
      </c>
      <c r="L70" s="36">
        <f t="shared" si="40"/>
        <v>0.0993624604765754</v>
      </c>
      <c r="M70" s="82">
        <f t="shared" si="40"/>
        <v>0.07618826170746203</v>
      </c>
      <c r="N70" s="82">
        <f t="shared" si="40"/>
        <v>0.051485405900530905</v>
      </c>
      <c r="O70" s="82">
        <f t="shared" si="40"/>
        <v>0.03111284038748108</v>
      </c>
      <c r="P70" s="82">
        <f t="shared" si="40"/>
        <v>0.01580302720376297</v>
      </c>
      <c r="Q70" s="82">
        <f t="shared" si="40"/>
        <v>0</v>
      </c>
      <c r="R70" s="82">
        <f t="shared" si="40"/>
        <v>0</v>
      </c>
      <c r="S70" s="82">
        <f t="shared" si="40"/>
        <v>0</v>
      </c>
      <c r="T70" s="36">
        <f t="shared" si="40"/>
        <v>0</v>
      </c>
    </row>
    <row r="71" spans="1:20" ht="38.25" customHeight="1">
      <c r="A71" s="28" t="s">
        <v>112</v>
      </c>
      <c r="B71" s="45" t="s">
        <v>91</v>
      </c>
      <c r="C71" s="36">
        <f aca="true" t="shared" si="41" ref="C71:T71">(C8+C13-C20-C36)/C7</f>
        <v>0.05199791253254276</v>
      </c>
      <c r="D71" s="36">
        <f t="shared" si="41"/>
        <v>0.05064397957280933</v>
      </c>
      <c r="E71" s="36">
        <f t="shared" si="41"/>
        <v>0.03533326687397062</v>
      </c>
      <c r="F71" s="36">
        <f t="shared" si="41"/>
        <v>0.08286307483497772</v>
      </c>
      <c r="G71" s="36">
        <f t="shared" si="41"/>
        <v>0.08909803518708206</v>
      </c>
      <c r="H71" s="36">
        <f t="shared" si="41"/>
        <v>0.08390345093844061</v>
      </c>
      <c r="I71" s="36">
        <f t="shared" si="41"/>
        <v>0.09239518853775369</v>
      </c>
      <c r="J71" s="36">
        <f t="shared" si="41"/>
        <v>0.10608098315321918</v>
      </c>
      <c r="K71" s="36">
        <f t="shared" si="41"/>
        <v>0.10527110652206292</v>
      </c>
      <c r="L71" s="36">
        <f t="shared" si="41"/>
        <v>0.10492144402186519</v>
      </c>
      <c r="M71" s="82">
        <f t="shared" si="41"/>
        <v>0.08642099667804548</v>
      </c>
      <c r="N71" s="82">
        <f t="shared" si="41"/>
        <v>0.0857881735601483</v>
      </c>
      <c r="O71" s="82">
        <f t="shared" si="41"/>
        <v>0.08306667222305422</v>
      </c>
      <c r="P71" s="82">
        <f t="shared" si="41"/>
        <v>0.0827435834613726</v>
      </c>
      <c r="Q71" s="82">
        <f t="shared" si="41"/>
        <v>0.08515534668469148</v>
      </c>
      <c r="R71" s="82">
        <f t="shared" si="41"/>
        <v>0.08908533607506015</v>
      </c>
      <c r="S71" s="82">
        <f t="shared" si="41"/>
        <v>0.09148191644985047</v>
      </c>
      <c r="T71" s="36">
        <f t="shared" si="41"/>
        <v>0.07957338583388113</v>
      </c>
    </row>
    <row r="72" spans="1:20" ht="71.25" customHeight="1">
      <c r="A72" s="28" t="s">
        <v>113</v>
      </c>
      <c r="B72" s="45" t="s">
        <v>89</v>
      </c>
      <c r="C72" s="36">
        <v>0</v>
      </c>
      <c r="D72" s="36">
        <v>0</v>
      </c>
      <c r="E72" s="36">
        <v>0</v>
      </c>
      <c r="F72" s="36">
        <v>0</v>
      </c>
      <c r="G72" s="65">
        <f aca="true" t="shared" si="42" ref="G72:M72">(D71+E71+F71)/3</f>
        <v>0.05628010709391923</v>
      </c>
      <c r="H72" s="65">
        <f t="shared" si="42"/>
        <v>0.06909812563201014</v>
      </c>
      <c r="I72" s="65">
        <f t="shared" si="42"/>
        <v>0.08528818698683345</v>
      </c>
      <c r="J72" s="65">
        <f t="shared" si="42"/>
        <v>0.08846555822109213</v>
      </c>
      <c r="K72" s="65">
        <f t="shared" si="42"/>
        <v>0.09412654087647115</v>
      </c>
      <c r="L72" s="65">
        <f t="shared" si="42"/>
        <v>0.10124909273767861</v>
      </c>
      <c r="M72" s="83">
        <f t="shared" si="42"/>
        <v>0.10542451123238243</v>
      </c>
      <c r="N72" s="83">
        <f aca="true" t="shared" si="43" ref="N72:T72">(K71+L71+M71)/3</f>
        <v>0.09887118240732452</v>
      </c>
      <c r="O72" s="83">
        <f t="shared" si="43"/>
        <v>0.09237687142001966</v>
      </c>
      <c r="P72" s="83">
        <f t="shared" si="43"/>
        <v>0.08509194748708267</v>
      </c>
      <c r="Q72" s="83">
        <f t="shared" si="43"/>
        <v>0.08386614308152505</v>
      </c>
      <c r="R72" s="83">
        <f t="shared" si="43"/>
        <v>0.0836552007897061</v>
      </c>
      <c r="S72" s="83">
        <f t="shared" si="43"/>
        <v>0.08566142207370808</v>
      </c>
      <c r="T72" s="65">
        <f t="shared" si="43"/>
        <v>0.08857419973653403</v>
      </c>
    </row>
    <row r="73" spans="1:20" ht="52.5" customHeight="1">
      <c r="A73" s="28" t="s">
        <v>114</v>
      </c>
      <c r="B73" s="45" t="s">
        <v>90</v>
      </c>
      <c r="C73" s="36">
        <f aca="true" t="shared" si="44" ref="C73:T73">C35/C7</f>
        <v>0.034108477405914196</v>
      </c>
      <c r="D73" s="36">
        <f t="shared" si="44"/>
        <v>0.036072694695220044</v>
      </c>
      <c r="E73" s="36">
        <f t="shared" si="44"/>
        <v>0.09056795167478396</v>
      </c>
      <c r="F73" s="36">
        <f t="shared" si="44"/>
        <v>0.05114501654818485</v>
      </c>
      <c r="G73" s="36">
        <f t="shared" si="44"/>
        <v>0.05009182487767445</v>
      </c>
      <c r="H73" s="36">
        <f t="shared" si="44"/>
        <v>0.048169118303650955</v>
      </c>
      <c r="I73" s="36">
        <f t="shared" si="44"/>
        <v>0.04557923737876703</v>
      </c>
      <c r="J73" s="36">
        <f t="shared" si="44"/>
        <v>0.042970634236472106</v>
      </c>
      <c r="K73" s="36">
        <f t="shared" si="44"/>
        <v>0.03710295487160521</v>
      </c>
      <c r="L73" s="36">
        <f t="shared" si="44"/>
        <v>0.03443479667279137</v>
      </c>
      <c r="M73" s="82">
        <f t="shared" si="44"/>
        <v>0.033492711424563844</v>
      </c>
      <c r="N73" s="82">
        <f t="shared" si="44"/>
        <v>0.03197418283917756</v>
      </c>
      <c r="O73" s="82">
        <f t="shared" si="44"/>
        <v>0.025919025490577775</v>
      </c>
      <c r="P73" s="82">
        <f t="shared" si="44"/>
        <v>0.021606076798495587</v>
      </c>
      <c r="Q73" s="82">
        <f t="shared" si="44"/>
        <v>0.020482088051222966</v>
      </c>
      <c r="R73" s="82">
        <f t="shared" si="44"/>
        <v>0.004194990526360752</v>
      </c>
      <c r="S73" s="82">
        <f t="shared" si="44"/>
        <v>0.004142543394303792</v>
      </c>
      <c r="T73" s="36">
        <f t="shared" si="44"/>
        <v>0.004155304381940321</v>
      </c>
    </row>
    <row r="74" spans="1:20" ht="51" customHeight="1">
      <c r="A74" s="28"/>
      <c r="B74" s="45" t="s">
        <v>69</v>
      </c>
      <c r="C74" s="65">
        <f aca="true" t="shared" si="45" ref="C74:T74">(C43-C44+C36)/C7</f>
        <v>0.026259581697286892</v>
      </c>
      <c r="D74" s="65">
        <f t="shared" si="45"/>
        <v>0.036072694695220044</v>
      </c>
      <c r="E74" s="65">
        <f t="shared" si="45"/>
        <v>0.09056795167478396</v>
      </c>
      <c r="F74" s="65">
        <f t="shared" si="45"/>
        <v>0.05114501654818485</v>
      </c>
      <c r="G74" s="65">
        <f t="shared" si="45"/>
        <v>0.05009182487767445</v>
      </c>
      <c r="H74" s="65">
        <f t="shared" si="45"/>
        <v>0.048169118303650955</v>
      </c>
      <c r="I74" s="65">
        <f t="shared" si="45"/>
        <v>0.04557923737876703</v>
      </c>
      <c r="J74" s="65">
        <f t="shared" si="45"/>
        <v>0.042970634236472106</v>
      </c>
      <c r="K74" s="65">
        <f t="shared" si="45"/>
        <v>0.03710295487160521</v>
      </c>
      <c r="L74" s="65">
        <f t="shared" si="45"/>
        <v>0.03443479667279137</v>
      </c>
      <c r="M74" s="83">
        <f t="shared" si="45"/>
        <v>0.033492711424563844</v>
      </c>
      <c r="N74" s="83">
        <f t="shared" si="45"/>
        <v>0.03197418283917756</v>
      </c>
      <c r="O74" s="83">
        <f t="shared" si="45"/>
        <v>0.025919025490577775</v>
      </c>
      <c r="P74" s="83">
        <f t="shared" si="45"/>
        <v>0.021606076798495587</v>
      </c>
      <c r="Q74" s="83">
        <f t="shared" si="45"/>
        <v>0.020482088051222966</v>
      </c>
      <c r="R74" s="83">
        <f t="shared" si="45"/>
        <v>0.004194990526360752</v>
      </c>
      <c r="S74" s="83">
        <f t="shared" si="45"/>
        <v>0.004142543394303792</v>
      </c>
      <c r="T74" s="65">
        <f t="shared" si="45"/>
        <v>0.004155304381940321</v>
      </c>
    </row>
    <row r="75" spans="1:20" ht="43.5" customHeight="1">
      <c r="A75" s="28"/>
      <c r="B75" s="45" t="s">
        <v>88</v>
      </c>
      <c r="C75" s="22"/>
      <c r="D75" s="22"/>
      <c r="E75" s="22"/>
      <c r="F75" s="22"/>
      <c r="G75" s="131" t="s">
        <v>151</v>
      </c>
      <c r="H75" s="131" t="s">
        <v>151</v>
      </c>
      <c r="I75" s="131" t="s">
        <v>151</v>
      </c>
      <c r="J75" s="131" t="s">
        <v>151</v>
      </c>
      <c r="K75" s="131" t="s">
        <v>151</v>
      </c>
      <c r="L75" s="131" t="s">
        <v>151</v>
      </c>
      <c r="M75" s="131" t="s">
        <v>151</v>
      </c>
      <c r="N75" s="131" t="s">
        <v>151</v>
      </c>
      <c r="O75" s="131" t="s">
        <v>151</v>
      </c>
      <c r="P75" s="131" t="s">
        <v>151</v>
      </c>
      <c r="Q75" s="131" t="s">
        <v>151</v>
      </c>
      <c r="R75" s="131" t="s">
        <v>151</v>
      </c>
      <c r="S75" s="131" t="s">
        <v>151</v>
      </c>
      <c r="T75" s="131" t="s">
        <v>151</v>
      </c>
    </row>
    <row r="76" spans="1:20" ht="27.75" customHeight="1">
      <c r="A76" s="57"/>
      <c r="B76" s="58"/>
      <c r="C76" s="29"/>
      <c r="D76" s="29"/>
      <c r="E76" s="29"/>
      <c r="F76" s="29"/>
      <c r="G76" s="29"/>
      <c r="H76" s="29"/>
      <c r="I76" s="59"/>
      <c r="J76" s="59"/>
      <c r="K76" s="59"/>
      <c r="L76" s="59"/>
      <c r="M76" s="59"/>
      <c r="N76" s="90"/>
      <c r="O76" s="90"/>
      <c r="P76" s="90"/>
      <c r="Q76" s="91"/>
      <c r="R76" s="90"/>
      <c r="S76" s="90"/>
      <c r="T76" s="90"/>
    </row>
    <row r="77" spans="1:20" s="30" customFormat="1" ht="15.75" customHeight="1">
      <c r="A77" s="146" t="s">
        <v>73</v>
      </c>
      <c r="B77" s="135" t="s">
        <v>94</v>
      </c>
      <c r="C77" s="136"/>
      <c r="D77" s="139">
        <v>2011</v>
      </c>
      <c r="E77" s="150" t="s">
        <v>74</v>
      </c>
      <c r="F77" s="150"/>
      <c r="G77" s="150"/>
      <c r="H77" s="150"/>
      <c r="I77" s="150"/>
      <c r="J77" s="150"/>
      <c r="K77" s="150"/>
      <c r="L77" s="150"/>
      <c r="M77" s="151"/>
      <c r="N77" s="94"/>
      <c r="O77" s="94"/>
      <c r="P77" s="94"/>
      <c r="Q77" s="95"/>
      <c r="R77" s="96"/>
      <c r="S77" s="96"/>
      <c r="T77" s="96"/>
    </row>
    <row r="78" spans="1:20" s="30" customFormat="1" ht="18.75" customHeight="1">
      <c r="A78" s="146"/>
      <c r="B78" s="137"/>
      <c r="C78" s="138"/>
      <c r="D78" s="140"/>
      <c r="E78" s="61">
        <v>2012</v>
      </c>
      <c r="F78" s="61">
        <v>2013</v>
      </c>
      <c r="G78" s="61">
        <v>2014</v>
      </c>
      <c r="H78" s="61">
        <v>2015</v>
      </c>
      <c r="I78" s="61">
        <v>2016</v>
      </c>
      <c r="J78" s="61">
        <v>2017</v>
      </c>
      <c r="K78" s="61">
        <v>2018</v>
      </c>
      <c r="L78" s="61">
        <v>2019</v>
      </c>
      <c r="M78" s="84">
        <v>2020</v>
      </c>
      <c r="N78" s="102">
        <v>2021</v>
      </c>
      <c r="O78" s="102">
        <v>2022</v>
      </c>
      <c r="P78" s="102">
        <v>2023</v>
      </c>
      <c r="Q78" s="103">
        <v>2024</v>
      </c>
      <c r="R78" s="102">
        <v>2025</v>
      </c>
      <c r="S78" s="102">
        <v>2026</v>
      </c>
      <c r="T78" s="102">
        <v>2027</v>
      </c>
    </row>
    <row r="79" spans="1:20" s="62" customFormat="1" ht="14.25" customHeight="1">
      <c r="A79" s="46" t="s">
        <v>124</v>
      </c>
      <c r="B79" s="152" t="s">
        <v>125</v>
      </c>
      <c r="C79" s="152"/>
      <c r="D79" s="63" t="s">
        <v>126</v>
      </c>
      <c r="E79" s="63" t="s">
        <v>75</v>
      </c>
      <c r="F79" s="63" t="s">
        <v>76</v>
      </c>
      <c r="G79" s="63" t="s">
        <v>77</v>
      </c>
      <c r="H79" s="63" t="s">
        <v>78</v>
      </c>
      <c r="I79" s="64" t="s">
        <v>79</v>
      </c>
      <c r="J79" s="64" t="s">
        <v>43</v>
      </c>
      <c r="K79" s="64" t="s">
        <v>80</v>
      </c>
      <c r="L79" s="64" t="s">
        <v>81</v>
      </c>
      <c r="M79" s="85" t="s">
        <v>82</v>
      </c>
      <c r="N79" s="97">
        <v>13</v>
      </c>
      <c r="O79" s="97">
        <v>14</v>
      </c>
      <c r="P79" s="97">
        <v>15</v>
      </c>
      <c r="Q79" s="98">
        <v>16</v>
      </c>
      <c r="R79" s="97">
        <v>17</v>
      </c>
      <c r="S79" s="97">
        <v>18</v>
      </c>
      <c r="T79" s="97">
        <v>19</v>
      </c>
    </row>
    <row r="80" spans="1:20" ht="21.75" customHeight="1">
      <c r="A80" s="28" t="s">
        <v>97</v>
      </c>
      <c r="B80" s="142" t="s">
        <v>70</v>
      </c>
      <c r="C80" s="142"/>
      <c r="D80" s="22">
        <f>D7</f>
        <v>98021898</v>
      </c>
      <c r="E80" s="22">
        <f aca="true" t="shared" si="46" ref="E80:T80">E7</f>
        <v>97649265.95400001</v>
      </c>
      <c r="F80" s="22">
        <f t="shared" si="46"/>
        <v>92359477.399908</v>
      </c>
      <c r="G80" s="22">
        <f t="shared" si="46"/>
        <v>93206027.35878517</v>
      </c>
      <c r="H80" s="22">
        <f t="shared" si="46"/>
        <v>93603913.85154867</v>
      </c>
      <c r="I80" s="22">
        <f t="shared" si="46"/>
        <v>95424106.46006414</v>
      </c>
      <c r="J80" s="22">
        <f t="shared" si="46"/>
        <v>97853500.99466479</v>
      </c>
      <c r="K80" s="22">
        <f t="shared" si="46"/>
        <v>98742189.47461145</v>
      </c>
      <c r="L80" s="22">
        <f t="shared" si="46"/>
        <v>99690264.83935755</v>
      </c>
      <c r="M80" s="27">
        <f t="shared" si="46"/>
        <v>98647820.95775113</v>
      </c>
      <c r="N80" s="27">
        <f t="shared" si="46"/>
        <v>99564952.63732864</v>
      </c>
      <c r="O80" s="27">
        <f t="shared" si="46"/>
        <v>100261755.63370192</v>
      </c>
      <c r="P80" s="27">
        <f t="shared" si="46"/>
        <v>101228326.66003896</v>
      </c>
      <c r="Q80" s="27">
        <f t="shared" si="46"/>
        <v>102509763.39663935</v>
      </c>
      <c r="R80" s="27">
        <f t="shared" si="46"/>
        <v>103981164.50060573</v>
      </c>
      <c r="S80" s="27">
        <f t="shared" si="46"/>
        <v>105297629.61561179</v>
      </c>
      <c r="T80" s="22">
        <f t="shared" si="46"/>
        <v>104974259.38176791</v>
      </c>
    </row>
    <row r="81" spans="1:20" ht="22.5" customHeight="1">
      <c r="A81" s="28" t="s">
        <v>98</v>
      </c>
      <c r="B81" s="142" t="s">
        <v>116</v>
      </c>
      <c r="C81" s="142"/>
      <c r="D81" s="22">
        <f>D16</f>
        <v>102382898</v>
      </c>
      <c r="E81" s="22">
        <f aca="true" t="shared" si="47" ref="E81:T81">E16</f>
        <v>102866935.38</v>
      </c>
      <c r="F81" s="22">
        <f t="shared" si="47"/>
        <v>90176634.1124</v>
      </c>
      <c r="G81" s="22">
        <f t="shared" si="47"/>
        <v>90366900.453524</v>
      </c>
      <c r="H81" s="22">
        <f t="shared" si="47"/>
        <v>90450569.45805924</v>
      </c>
      <c r="I81" s="22">
        <f t="shared" si="47"/>
        <v>93072725.15263984</v>
      </c>
      <c r="J81" s="22">
        <f t="shared" si="47"/>
        <v>94438452.40416624</v>
      </c>
      <c r="K81" s="22">
        <f t="shared" si="47"/>
        <v>96312836.9282079</v>
      </c>
      <c r="L81" s="22">
        <f t="shared" si="47"/>
        <v>97195965.29748999</v>
      </c>
      <c r="M81" s="27">
        <f t="shared" si="47"/>
        <v>96587924.95046489</v>
      </c>
      <c r="N81" s="27">
        <f t="shared" si="47"/>
        <v>96988804.19996955</v>
      </c>
      <c r="O81" s="27">
        <f t="shared" si="47"/>
        <v>98398692.24196924</v>
      </c>
      <c r="P81" s="27">
        <f t="shared" si="47"/>
        <v>99817679.16438894</v>
      </c>
      <c r="Q81" s="27">
        <f t="shared" si="47"/>
        <v>100745855.95603283</v>
      </c>
      <c r="R81" s="27">
        <f t="shared" si="47"/>
        <v>103683314.51559316</v>
      </c>
      <c r="S81" s="27">
        <f t="shared" si="47"/>
        <v>105130147.6607491</v>
      </c>
      <c r="T81" s="22">
        <f t="shared" si="47"/>
        <v>105086449.13735658</v>
      </c>
    </row>
    <row r="82" spans="1:20" ht="21.75" customHeight="1">
      <c r="A82" s="60" t="s">
        <v>115</v>
      </c>
      <c r="B82" s="145" t="s">
        <v>71</v>
      </c>
      <c r="C82" s="145"/>
      <c r="D82" s="37">
        <f>D80-D81</f>
        <v>-4361000</v>
      </c>
      <c r="E82" s="37">
        <f aca="true" t="shared" si="48" ref="E82:T82">E80-E81</f>
        <v>-5217669.425999984</v>
      </c>
      <c r="F82" s="37">
        <f t="shared" si="48"/>
        <v>2182843.287508011</v>
      </c>
      <c r="G82" s="37">
        <f t="shared" si="48"/>
        <v>2839126.905261174</v>
      </c>
      <c r="H82" s="37">
        <f t="shared" si="48"/>
        <v>3153344.3934894353</v>
      </c>
      <c r="I82" s="37">
        <f t="shared" si="48"/>
        <v>2351381.307424307</v>
      </c>
      <c r="J82" s="37">
        <f t="shared" si="48"/>
        <v>3415048.5904985517</v>
      </c>
      <c r="K82" s="37">
        <f t="shared" si="48"/>
        <v>2429352.546403542</v>
      </c>
      <c r="L82" s="37">
        <f t="shared" si="48"/>
        <v>2494299.541867569</v>
      </c>
      <c r="M82" s="86">
        <f t="shared" si="48"/>
        <v>2059896.0072862357</v>
      </c>
      <c r="N82" s="86">
        <f t="shared" si="48"/>
        <v>2576148.4373590946</v>
      </c>
      <c r="O82" s="86">
        <f t="shared" si="48"/>
        <v>1863063.3917326778</v>
      </c>
      <c r="P82" s="86">
        <f t="shared" si="48"/>
        <v>1410647.4956500232</v>
      </c>
      <c r="Q82" s="86">
        <f t="shared" si="48"/>
        <v>1763907.4406065196</v>
      </c>
      <c r="R82" s="86">
        <f t="shared" si="48"/>
        <v>297849.985012576</v>
      </c>
      <c r="S82" s="86">
        <f t="shared" si="48"/>
        <v>167481.9548626989</v>
      </c>
      <c r="T82" s="37">
        <f t="shared" si="48"/>
        <v>-112189.7555886656</v>
      </c>
    </row>
    <row r="83" spans="1:20" ht="23.25" customHeight="1">
      <c r="A83" s="28" t="s">
        <v>120</v>
      </c>
      <c r="B83" s="142" t="s">
        <v>72</v>
      </c>
      <c r="C83" s="142"/>
      <c r="D83" s="22">
        <f>D30+D54</f>
        <v>5960714</v>
      </c>
      <c r="E83" s="22">
        <f aca="true" t="shared" si="49" ref="E83:T83">E30+E54</f>
        <v>12970000</v>
      </c>
      <c r="F83" s="22">
        <f t="shared" si="49"/>
        <v>1699666.5740000159</v>
      </c>
      <c r="G83" s="22">
        <f t="shared" si="49"/>
        <v>1106645.8615080267</v>
      </c>
      <c r="H83" s="22">
        <f t="shared" si="49"/>
        <v>1067908.7667692006</v>
      </c>
      <c r="I83" s="22">
        <f t="shared" si="49"/>
        <v>1343389.1602586359</v>
      </c>
      <c r="J83" s="22">
        <f t="shared" si="49"/>
        <v>816906.4676829427</v>
      </c>
      <c r="K83" s="22">
        <f t="shared" si="49"/>
        <v>1354091.0581814945</v>
      </c>
      <c r="L83" s="22">
        <f t="shared" si="49"/>
        <v>1291779.6045850366</v>
      </c>
      <c r="M83" s="27">
        <f t="shared" si="49"/>
        <v>1396415.1464526057</v>
      </c>
      <c r="N83" s="27">
        <f t="shared" si="49"/>
        <v>1066647.1537388414</v>
      </c>
      <c r="O83" s="27">
        <f t="shared" si="49"/>
        <v>1253131.591097936</v>
      </c>
      <c r="P83" s="27">
        <f t="shared" si="49"/>
        <v>1189480.9828306139</v>
      </c>
      <c r="Q83" s="27">
        <f t="shared" si="49"/>
        <v>1000414.4784806371</v>
      </c>
      <c r="R83" s="27">
        <f t="shared" si="49"/>
        <v>1164607.9190871567</v>
      </c>
      <c r="S83" s="27">
        <f t="shared" si="49"/>
        <v>1462457.9040997326</v>
      </c>
      <c r="T83" s="22">
        <f t="shared" si="49"/>
        <v>1629939.8589624316</v>
      </c>
    </row>
    <row r="84" spans="1:20" ht="21.75" customHeight="1">
      <c r="A84" s="28" t="s">
        <v>121</v>
      </c>
      <c r="B84" s="142" t="s">
        <v>129</v>
      </c>
      <c r="C84" s="142"/>
      <c r="D84" s="22">
        <f>D43</f>
        <v>1599714</v>
      </c>
      <c r="E84" s="22">
        <f aca="true" t="shared" si="50" ref="E84:T84">E43</f>
        <v>6562664</v>
      </c>
      <c r="F84" s="22">
        <f t="shared" si="50"/>
        <v>2775864</v>
      </c>
      <c r="G84" s="22">
        <f t="shared" si="50"/>
        <v>2877864</v>
      </c>
      <c r="H84" s="22">
        <f t="shared" si="50"/>
        <v>2877864</v>
      </c>
      <c r="I84" s="22">
        <f t="shared" si="50"/>
        <v>2877864</v>
      </c>
      <c r="J84" s="22">
        <f t="shared" si="50"/>
        <v>2877864</v>
      </c>
      <c r="K84" s="22">
        <f t="shared" si="50"/>
        <v>2491664</v>
      </c>
      <c r="L84" s="22">
        <f t="shared" si="50"/>
        <v>2389664</v>
      </c>
      <c r="M84" s="27">
        <f t="shared" si="50"/>
        <v>2389664</v>
      </c>
      <c r="N84" s="27">
        <f t="shared" si="50"/>
        <v>2389664</v>
      </c>
      <c r="O84" s="27">
        <f t="shared" si="50"/>
        <v>1926714</v>
      </c>
      <c r="P84" s="27">
        <f t="shared" si="50"/>
        <v>1599714</v>
      </c>
      <c r="Q84" s="27">
        <f t="shared" si="50"/>
        <v>1599714</v>
      </c>
      <c r="R84" s="27">
        <f t="shared" si="50"/>
        <v>0</v>
      </c>
      <c r="S84" s="27">
        <f t="shared" si="50"/>
        <v>0</v>
      </c>
      <c r="T84" s="22">
        <f t="shared" si="50"/>
        <v>0</v>
      </c>
    </row>
    <row r="85" spans="1:20" ht="27.75" customHeight="1" thickBot="1">
      <c r="A85" s="66" t="s">
        <v>123</v>
      </c>
      <c r="B85" s="141" t="s">
        <v>8</v>
      </c>
      <c r="C85" s="141"/>
      <c r="D85" s="67">
        <f>D83-D84</f>
        <v>4361000</v>
      </c>
      <c r="E85" s="67">
        <f aca="true" t="shared" si="51" ref="E85:T85">E83-E84</f>
        <v>6407336</v>
      </c>
      <c r="F85" s="67">
        <f t="shared" si="51"/>
        <v>-1076197.4259999841</v>
      </c>
      <c r="G85" s="67">
        <f t="shared" si="51"/>
        <v>-1771218.1384919733</v>
      </c>
      <c r="H85" s="67">
        <f t="shared" si="51"/>
        <v>-1809955.2332307994</v>
      </c>
      <c r="I85" s="67">
        <f t="shared" si="51"/>
        <v>-1534474.8397413641</v>
      </c>
      <c r="J85" s="67">
        <f t="shared" si="51"/>
        <v>-2060957.5323170573</v>
      </c>
      <c r="K85" s="67">
        <f t="shared" si="51"/>
        <v>-1137572.9418185055</v>
      </c>
      <c r="L85" s="67">
        <f t="shared" si="51"/>
        <v>-1097884.3954149634</v>
      </c>
      <c r="M85" s="87">
        <f t="shared" si="51"/>
        <v>-993248.8535473943</v>
      </c>
      <c r="N85" s="87">
        <f t="shared" si="51"/>
        <v>-1323016.8462611586</v>
      </c>
      <c r="O85" s="87">
        <f t="shared" si="51"/>
        <v>-673582.408902064</v>
      </c>
      <c r="P85" s="87">
        <f t="shared" si="51"/>
        <v>-410233.01716938615</v>
      </c>
      <c r="Q85" s="87">
        <f t="shared" si="51"/>
        <v>-599299.5215193629</v>
      </c>
      <c r="R85" s="87">
        <f t="shared" si="51"/>
        <v>1164607.9190871567</v>
      </c>
      <c r="S85" s="87">
        <f t="shared" si="51"/>
        <v>1462457.9040997326</v>
      </c>
      <c r="T85" s="67">
        <f t="shared" si="51"/>
        <v>1629939.8589624316</v>
      </c>
    </row>
    <row r="86" spans="1:20" ht="26.25" customHeight="1" thickBot="1">
      <c r="A86" s="68"/>
      <c r="B86" s="71" t="s">
        <v>92</v>
      </c>
      <c r="C86" s="69"/>
      <c r="D86" s="70">
        <f>D82+D85</f>
        <v>0</v>
      </c>
      <c r="E86" s="70">
        <f aca="true" t="shared" si="52" ref="E86:T86">E82+E85</f>
        <v>1189666.5740000159</v>
      </c>
      <c r="F86" s="70">
        <f t="shared" si="52"/>
        <v>1106645.8615080267</v>
      </c>
      <c r="G86" s="70">
        <f t="shared" si="52"/>
        <v>1067908.7667692006</v>
      </c>
      <c r="H86" s="70">
        <f t="shared" si="52"/>
        <v>1343389.1602586359</v>
      </c>
      <c r="I86" s="70">
        <f t="shared" si="52"/>
        <v>816906.4676829427</v>
      </c>
      <c r="J86" s="70">
        <f t="shared" si="52"/>
        <v>1354091.0581814945</v>
      </c>
      <c r="K86" s="70">
        <f t="shared" si="52"/>
        <v>1291779.6045850366</v>
      </c>
      <c r="L86" s="70">
        <f t="shared" si="52"/>
        <v>1396415.1464526057</v>
      </c>
      <c r="M86" s="88">
        <f t="shared" si="52"/>
        <v>1066647.1537388414</v>
      </c>
      <c r="N86" s="88">
        <f t="shared" si="52"/>
        <v>1253131.591097936</v>
      </c>
      <c r="O86" s="88">
        <f t="shared" si="52"/>
        <v>1189480.9828306139</v>
      </c>
      <c r="P86" s="88">
        <f t="shared" si="52"/>
        <v>1000414.4784806371</v>
      </c>
      <c r="Q86" s="88">
        <f t="shared" si="52"/>
        <v>1164607.9190871567</v>
      </c>
      <c r="R86" s="88">
        <f t="shared" si="52"/>
        <v>1462457.9040997326</v>
      </c>
      <c r="S86" s="88">
        <f t="shared" si="52"/>
        <v>1629939.8589624316</v>
      </c>
      <c r="T86" s="104">
        <f t="shared" si="52"/>
        <v>1517750.103373766</v>
      </c>
    </row>
    <row r="87" spans="14:20" ht="12.75">
      <c r="N87" s="5"/>
      <c r="O87" s="5"/>
      <c r="P87" s="5"/>
      <c r="Q87" s="5"/>
      <c r="R87" s="5"/>
      <c r="S87" s="5"/>
      <c r="T87" s="5"/>
    </row>
    <row r="88" spans="14:20" ht="12.75">
      <c r="N88" s="5"/>
      <c r="O88" s="5"/>
      <c r="P88" s="5"/>
      <c r="Q88" s="5"/>
      <c r="R88" s="5"/>
      <c r="S88" s="5"/>
      <c r="T88" s="5"/>
    </row>
    <row r="108" spans="12:29" ht="12.75">
      <c r="L108" s="143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</row>
    <row r="109" spans="12:29" ht="12.75"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/>
      <c r="X109"/>
      <c r="Y109"/>
      <c r="Z109"/>
      <c r="AA109"/>
      <c r="AB109"/>
      <c r="AC109"/>
    </row>
    <row r="110" spans="12:29" ht="12.75">
      <c r="L110" s="132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</row>
    <row r="111" spans="12:30" ht="12.75">
      <c r="L111" s="132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</row>
    <row r="112" spans="12:30" ht="12.75">
      <c r="L112" s="132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</row>
    <row r="113" spans="12:30" ht="82.5" customHeight="1">
      <c r="L113" s="132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</row>
    <row r="114" spans="12:29" ht="12.75">
      <c r="L114" s="132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/>
      <c r="X114"/>
      <c r="Y114"/>
      <c r="Z114"/>
      <c r="AA114"/>
      <c r="AB114"/>
      <c r="AC114"/>
    </row>
    <row r="115" spans="12:29" ht="12.75">
      <c r="L115" s="134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/>
      <c r="X115"/>
      <c r="Y115"/>
      <c r="Z115"/>
      <c r="AA115"/>
      <c r="AB115"/>
      <c r="AC115"/>
    </row>
  </sheetData>
  <sheetProtection/>
  <protectedRanges>
    <protectedRange sqref="C22:D22 C21:D21 C23:T28 F21:T21" name="Zakres4"/>
    <protectedRange sqref="F78:M78 D79:D86 E75:E79 F44:H45 D47:H47 D56:M57 D75:D77 D30:D34 E34:M34 E33:H33 F79:H79 D39:H40 F76:H77 C30:C58 F42:H42 D42:E45 D58:H58 D51:H51 D54:H55 N37:R37 D41:T41 N38:T38 D46:T46 D52:T53 F43:T43 N56:T56 E80:T86 E30 D35:M38 N34:T36 D67:T74 C59:Q59 D48:T50 G30:L30 E31:T32 D66:H66 D60:H61 I61:Q61 D64:T65 C66:C86 C60:C64 D62:G62 D63:H63 F75:T75 J62:T62" name="Zakres2"/>
    <protectedRange sqref="C9:T11 C13:T15 C20:T20" name="Zakres1"/>
    <protectedRange sqref="U30:V30 U34:V38 U32:V32 L109:M109 L113:M115 L111:M111" name="Zakres2_1"/>
  </protectedRanges>
  <mergeCells count="37">
    <mergeCell ref="K1:T1"/>
    <mergeCell ref="M4:T4"/>
    <mergeCell ref="A49:A51"/>
    <mergeCell ref="U29:AL29"/>
    <mergeCell ref="U31:AL31"/>
    <mergeCell ref="U32:AM32"/>
    <mergeCell ref="U33:AM33"/>
    <mergeCell ref="U34:AM34"/>
    <mergeCell ref="G1:H1"/>
    <mergeCell ref="G2:H2"/>
    <mergeCell ref="U37:AE38"/>
    <mergeCell ref="U39:AE39"/>
    <mergeCell ref="U5:V5"/>
    <mergeCell ref="U40:AE40"/>
    <mergeCell ref="A24:A27"/>
    <mergeCell ref="U35:AE36"/>
    <mergeCell ref="A5:B6"/>
    <mergeCell ref="D5:D6"/>
    <mergeCell ref="F5:T5"/>
    <mergeCell ref="L110:AC110"/>
    <mergeCell ref="B82:C82"/>
    <mergeCell ref="A77:A78"/>
    <mergeCell ref="B81:C81"/>
    <mergeCell ref="B80:C80"/>
    <mergeCell ref="A62:A65"/>
    <mergeCell ref="E77:M77"/>
    <mergeCell ref="B79:C79"/>
    <mergeCell ref="L111:AD111"/>
    <mergeCell ref="L112:AD112"/>
    <mergeCell ref="L113:AD113"/>
    <mergeCell ref="L114:V115"/>
    <mergeCell ref="B77:C78"/>
    <mergeCell ref="D77:D78"/>
    <mergeCell ref="B85:C85"/>
    <mergeCell ref="B83:C83"/>
    <mergeCell ref="B84:C84"/>
    <mergeCell ref="L108:AC108"/>
  </mergeCells>
  <printOptions/>
  <pageMargins left="0.5905511811023623" right="0.5905511811023623" top="0.5905511811023623" bottom="0.38" header="0.32" footer="0.39"/>
  <pageSetup horizontalDpi="600" verticalDpi="600" orientation="landscape" paperSize="9" scale="6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kasiac</dc:creator>
  <cp:keywords/>
  <dc:description/>
  <cp:lastModifiedBy>skarbnik</cp:lastModifiedBy>
  <cp:lastPrinted>2010-11-15T09:45:38Z</cp:lastPrinted>
  <dcterms:created xsi:type="dcterms:W3CDTF">2004-10-05T07:26:56Z</dcterms:created>
  <dcterms:modified xsi:type="dcterms:W3CDTF">2010-11-15T09:48:12Z</dcterms:modified>
  <cp:category/>
  <cp:version/>
  <cp:contentType/>
  <cp:contentStatus/>
</cp:coreProperties>
</file>