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'Arkusz1'!$A$1:$K$381</definedName>
  </definedNames>
  <calcPr fullCalcOnLoad="1"/>
</workbook>
</file>

<file path=xl/sharedStrings.xml><?xml version="1.0" encoding="utf-8"?>
<sst xmlns="http://schemas.openxmlformats.org/spreadsheetml/2006/main" count="437" uniqueCount="197">
  <si>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</si>
  <si>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</si>
  <si>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</si>
  <si>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</si>
  <si>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</si>
  <si>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</si>
  <si>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</si>
  <si>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</si>
  <si>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</si>
  <si>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</si>
  <si>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</si>
  <si>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Straż  Miejska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</si>
  <si>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</si>
  <si>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</si>
  <si>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</si>
  <si>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</si>
  <si>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</si>
  <si>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</si>
  <si>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</si>
  <si>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</si>
  <si>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</si>
  <si>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</si>
  <si>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</si>
  <si>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tytułu przekształcenia prawa użytkowania wieczystego przysł. osobom fiz. w prawo własności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</si>
  <si>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</si>
  <si>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</si>
  <si>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</si>
  <si>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</si>
  <si>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Plany zagospodarowania przestrzennego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</si>
  <si>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</si>
  <si>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</si>
  <si>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</si>
  <si>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</si>
  <si>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</si>
  <si>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</si>
  <si>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</si>
  <si>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</si>
  <si>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</si>
  <si>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</si>
  <si>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</si>
  <si>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</si>
  <si>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</si>
  <si>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</si>
  <si>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</si>
  <si>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</si>
  <si>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</si>
  <si>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</si>
  <si>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</si>
  <si>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</si>
  <si>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</si>
  <si>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</si>
  <si>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</si>
  <si>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Wpłaty z tytułu odpłatnego nabycia prawa własności oraz prawa użytkowania wieczystego nieruchomości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</si>
  <si>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</si>
  <si>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</si>
  <si>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</si>
  <si>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</si>
  <si>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</si>
  <si>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</si>
  <si>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</si>
  <si>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</si>
  <si>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</si>
  <si>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</si>
  <si>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</si>
  <si>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</si>
  <si>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</si>
  <si>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</si>
  <si>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0760</t>
  </si>
  <si>
    <t>0770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</si>
  <si>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</si>
  <si>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</si>
  <si>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</si>
  <si>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</si>
  <si>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</si>
  <si>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</si>
  <si>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</si>
  <si>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</si>
  <si>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</si>
  <si>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</si>
  <si>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</si>
  <si>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</si>
  <si>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</si>
  <si>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</si>
  <si>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</si>
  <si>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</si>
  <si>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</si>
  <si>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</si>
  <si>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</si>
  <si>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</si>
  <si>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</si>
  <si>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</si>
  <si>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</si>
  <si>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</si>
  <si>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</si>
  <si>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</si>
  <si>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</si>
  <si>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</si>
  <si>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Kultura fizyczna i sport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</si>
  <si>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</si>
  <si>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</si>
  <si>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</si>
  <si>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</si>
  <si>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</si>
  <si>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</si>
  <si>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</si>
  <si>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</si>
  <si>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</si>
  <si>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</si>
  <si>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</si>
  <si>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</si>
  <si>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</si>
  <si>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</si>
  <si>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</si>
  <si>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</si>
  <si>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</si>
  <si>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</si>
  <si>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</si>
  <si>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</si>
  <si>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</si>
  <si>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</si>
  <si>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Razem dochody ogółem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</si>
  <si>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</si>
  <si>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</si>
  <si>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</si>
  <si>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</si>
  <si>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</si>
  <si>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</si>
  <si>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</si>
  <si>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majątkowe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</si>
  <si>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</si>
  <si>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</si>
  <si>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</si>
  <si>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</si>
  <si>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</si>
  <si>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</si>
  <si>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dochody majątkowe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</si>
  <si>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</si>
  <si>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</si>
  <si>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Rolnictwo i łowiectwo</t>
  </si>
  <si>
    <t>010</t>
  </si>
  <si>
    <t>01095</t>
  </si>
  <si>
    <t>Wytwarzanie i zaopatrywanie w energię elektryczną, gaz i wodę</t>
  </si>
  <si>
    <t>Dostarczanie ciepła</t>
  </si>
  <si>
    <t>Razem dział  400</t>
  </si>
  <si>
    <t>Razem dział  010</t>
  </si>
  <si>
    <t>70095</t>
  </si>
  <si>
    <t>6310</t>
  </si>
  <si>
    <t>Dotacje celowe otrzymane z budżetu państwa na inwestycje i zakupy inwestycyjne z zakresu administracji rządowej oraz innych zadań zleconych gminom ustawami</t>
  </si>
  <si>
    <t>2007</t>
  </si>
  <si>
    <t>Wybory Prezydenta Rzeczypospolitej Polskiej</t>
  </si>
  <si>
    <t>Usuwanie skutków klęsk żywiołowych</t>
  </si>
  <si>
    <t>Wpływy do wyjaśnienia</t>
  </si>
  <si>
    <t>Dokształcanie i doskonalenie nauczycieli</t>
  </si>
  <si>
    <t>2910</t>
  </si>
  <si>
    <t>Wpływy ze zwrotów dotacji oraz z płatności, w tym wykorzystanych niezgodnie z przeznaczeniem lub wykorzystanych z naruszeniem procedur, o których mowa w art.. 184 ustawy, pobranych nienależnie lub w nadmiernej wysokosci</t>
  </si>
  <si>
    <t>Dodatki mieszkaniowe</t>
  </si>
  <si>
    <t>Pozostałe zadania w zakresie polityki społecznej</t>
  </si>
  <si>
    <t>2710</t>
  </si>
  <si>
    <t>Wpływy z tytułu pomocy finansowej udzielanej między jst na dofinansowanie własnych zadań bieżących</t>
  </si>
  <si>
    <t>Razem dział 853</t>
  </si>
  <si>
    <t>Edukacyjna opieka wychowawcza</t>
  </si>
  <si>
    <t>Pomoc materialna dla uczniów</t>
  </si>
  <si>
    <t>Razem dział 854</t>
  </si>
  <si>
    <t>0580</t>
  </si>
  <si>
    <t>Grzywny i inne kary pieniężne od osób prawnych i innych jednostek organizacyjnych</t>
  </si>
  <si>
    <t>6260</t>
  </si>
  <si>
    <t>Dotacje otrzymane z państwowych funduszy celowych na finansowanie lub dofinansowanie kosztów realizacji inwestycji i zakupów inwestycyjnych jednostek sektora finansów publicznych</t>
  </si>
  <si>
    <t>Wpływy i wydatki związane z gromadzeniem środków z opłat i kar za korzystanie ze środowiska</t>
  </si>
  <si>
    <t>Grzywny, mandaty i inne kary pieniężne od osób fizycznych</t>
  </si>
  <si>
    <t>Kultura i ochrona dziedzictwa narodowego</t>
  </si>
  <si>
    <t>Ochrona zabytków i opieka nad zabytkami</t>
  </si>
  <si>
    <t>Razem dział 921</t>
  </si>
  <si>
    <t>Dotacje celowe w ramach programów finansowanych z udziałem środków  europejskich oraz środków , o których mowa w art.. 5 ust. 1 pkt. 3 oraz ust. 3 pkt 5 i 6 ustawy, lub płatności w ramach budżetu środków europejskich</t>
  </si>
  <si>
    <t>Razem dział 926</t>
  </si>
  <si>
    <t>dochody majatkowe                                                                                                          w tym: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</si>
  <si>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</si>
  <si>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</si>
  <si>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</si>
  <si>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</si>
  <si>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</si>
  <si>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Projekt                       2011 r.                                            w zł</t>
  </si>
  <si>
    <t>dochody majątkowe                                                                                                            w tym:</t>
  </si>
  <si>
    <t>6330</t>
  </si>
  <si>
    <t>dotacje celowe otrzymane z budżetu państwa na realizację inwestycji i zakupów inwestycyjnych własnych gmin (związków gmin)</t>
  </si>
  <si>
    <t>Spis powszechny i inne</t>
  </si>
  <si>
    <t>Drogi publiczne gminne</t>
  </si>
  <si>
    <t>Biblioteka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</si>
  <si>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</si>
  <si>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</si>
  <si>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</si>
  <si>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Krajowe pasażerskie przewozy autobusowe</t>
  </si>
  <si>
    <t>Różne rozliczenia finansowe</t>
  </si>
  <si>
    <r>
      <t xml:space="preserve">Dział     Rozdz. </t>
    </r>
    <r>
      <rPr>
        <b/>
        <sz val="14"/>
        <rFont val="Arial"/>
        <family val="0"/>
      </rPr>
      <t>§</t>
    </r>
  </si>
  <si>
    <t>dochody majątkowe                                                                                                          w tym:</t>
  </si>
  <si>
    <t>w złotych</t>
  </si>
  <si>
    <t>PLAN DOCHODÓW BUDŻETOWYCH NA 2011 ROK - OGÓŁEM</t>
  </si>
  <si>
    <t>Dotacje celowe otrzymane z budżetu państwa na realizację inwestycji i zakupów inwestycyjnych własnych gmin (związków gmin)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</si>
</sst>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46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b/>
      <sz val="14"/>
      <name val="Arial CE"/>
      <family val="0"/>
    </font>
    <font>
      <b/>
      <sz val="14"/>
      <name val="Arial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top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9" fontId="9" fillId="0" borderId="3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/>
    </xf>
    <xf numFmtId="169" fontId="8" fillId="0" borderId="14" xfId="0" applyNumberFormat="1" applyFont="1" applyBorder="1" applyAlignment="1">
      <alignment horizontal="right" vertical="center"/>
    </xf>
    <xf numFmtId="169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32" xfId="0" applyFont="1" applyBorder="1" applyAlignment="1">
      <alignment/>
    </xf>
    <xf numFmtId="164" fontId="9" fillId="0" borderId="14" xfId="0" applyNumberFormat="1" applyFont="1" applyBorder="1" applyAlignment="1">
      <alignment/>
    </xf>
    <xf numFmtId="169" fontId="9" fillId="0" borderId="14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wrapText="1"/>
    </xf>
    <xf numFmtId="164" fontId="8" fillId="0" borderId="12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164" fontId="8" fillId="0" borderId="14" xfId="0" applyNumberFormat="1" applyFont="1" applyBorder="1" applyAlignment="1">
      <alignment/>
    </xf>
    <xf numFmtId="169" fontId="8" fillId="0" borderId="1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wrapText="1"/>
    </xf>
    <xf numFmtId="164" fontId="8" fillId="0" borderId="13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9" fillId="0" borderId="16" xfId="0" applyFont="1" applyBorder="1" applyAlignment="1">
      <alignment/>
    </xf>
    <xf numFmtId="164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 horizontal="right" vertical="center"/>
    </xf>
    <xf numFmtId="169" fontId="10" fillId="0" borderId="1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69" fontId="10" fillId="0" borderId="14" xfId="0" applyNumberFormat="1" applyFont="1" applyBorder="1" applyAlignment="1">
      <alignment horizontal="right" vertical="center"/>
    </xf>
    <xf numFmtId="169" fontId="10" fillId="0" borderId="13" xfId="0" applyNumberFormat="1" applyFont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169" fontId="8" fillId="0" borderId="13" xfId="0" applyNumberFormat="1" applyFont="1" applyBorder="1" applyAlignment="1">
      <alignment horizontal="right" vertical="center"/>
    </xf>
    <xf numFmtId="169" fontId="10" fillId="0" borderId="13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vertical="center"/>
    </xf>
    <xf numFmtId="0" fontId="8" fillId="0" borderId="32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164" fontId="9" fillId="0" borderId="16" xfId="0" applyNumberFormat="1" applyFont="1" applyBorder="1" applyAlignment="1">
      <alignment/>
    </xf>
    <xf numFmtId="169" fontId="11" fillId="0" borderId="16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9" fontId="9" fillId="0" borderId="16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/>
    </xf>
    <xf numFmtId="169" fontId="10" fillId="0" borderId="31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9" fontId="8" fillId="0" borderId="3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7" xfId="0" applyFont="1" applyBorder="1" applyAlignment="1">
      <alignment/>
    </xf>
    <xf numFmtId="169" fontId="10" fillId="0" borderId="17" xfId="0" applyNumberFormat="1" applyFont="1" applyBorder="1" applyAlignment="1">
      <alignment horizontal="right" vertical="center"/>
    </xf>
    <xf numFmtId="169" fontId="8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32" xfId="0" applyFont="1" applyBorder="1" applyAlignment="1">
      <alignment/>
    </xf>
    <xf numFmtId="164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164" fontId="8" fillId="0" borderId="25" xfId="0" applyNumberFormat="1" applyFont="1" applyBorder="1" applyAlignment="1">
      <alignment vertical="center"/>
    </xf>
    <xf numFmtId="169" fontId="10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8" fillId="0" borderId="3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/>
    </xf>
    <xf numFmtId="164" fontId="9" fillId="0" borderId="36" xfId="0" applyNumberFormat="1" applyFont="1" applyBorder="1" applyAlignment="1">
      <alignment/>
    </xf>
    <xf numFmtId="169" fontId="9" fillId="0" borderId="18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vertical="center"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169" fontId="11" fillId="0" borderId="19" xfId="0" applyNumberFormat="1" applyFont="1" applyBorder="1" applyAlignment="1">
      <alignment horizontal="right" vertical="center"/>
    </xf>
    <xf numFmtId="169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/>
    </xf>
    <xf numFmtId="164" fontId="9" fillId="0" borderId="20" xfId="0" applyNumberFormat="1" applyFont="1" applyBorder="1" applyAlignment="1">
      <alignment/>
    </xf>
    <xf numFmtId="169" fontId="11" fillId="0" borderId="20" xfId="0" applyNumberFormat="1" applyFont="1" applyBorder="1" applyAlignment="1">
      <alignment horizontal="right" vertical="center"/>
    </xf>
    <xf numFmtId="169" fontId="9" fillId="0" borderId="20" xfId="0" applyNumberFormat="1" applyFont="1" applyBorder="1" applyAlignment="1">
      <alignment horizontal="right" vertical="center"/>
    </xf>
    <xf numFmtId="169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9" fillId="0" borderId="32" xfId="0" applyFont="1" applyBorder="1" applyAlignment="1">
      <alignment vertical="top" wrapText="1"/>
    </xf>
    <xf numFmtId="169" fontId="10" fillId="0" borderId="22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164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169" fontId="10" fillId="0" borderId="16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0" fontId="8" fillId="0" borderId="37" xfId="0" applyFont="1" applyBorder="1" applyAlignment="1">
      <alignment/>
    </xf>
    <xf numFmtId="0" fontId="9" fillId="0" borderId="14" xfId="0" applyFont="1" applyBorder="1" applyAlignment="1">
      <alignment wrapText="1"/>
    </xf>
    <xf numFmtId="164" fontId="9" fillId="0" borderId="14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 vertical="top" wrapText="1"/>
    </xf>
    <xf numFmtId="164" fontId="8" fillId="0" borderId="12" xfId="0" applyNumberFormat="1" applyFont="1" applyBorder="1" applyAlignment="1">
      <alignment/>
    </xf>
    <xf numFmtId="0" fontId="9" fillId="0" borderId="21" xfId="0" applyFont="1" applyBorder="1" applyAlignment="1">
      <alignment wrapText="1"/>
    </xf>
    <xf numFmtId="164" fontId="9" fillId="0" borderId="12" xfId="0" applyNumberFormat="1" applyFont="1" applyBorder="1" applyAlignment="1">
      <alignment vertical="center"/>
    </xf>
    <xf numFmtId="169" fontId="9" fillId="0" borderId="12" xfId="42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164" fontId="8" fillId="0" borderId="13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9" fontId="10" fillId="0" borderId="21" xfId="0" applyNumberFormat="1" applyFont="1" applyBorder="1" applyAlignment="1">
      <alignment horizontal="right" vertical="center"/>
    </xf>
    <xf numFmtId="169" fontId="8" fillId="0" borderId="21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vertical="center"/>
    </xf>
    <xf numFmtId="0" fontId="9" fillId="33" borderId="21" xfId="0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/>
    </xf>
    <xf numFmtId="169" fontId="9" fillId="33" borderId="12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vertical="center" wrapText="1"/>
    </xf>
    <xf numFmtId="169" fontId="10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169" fontId="9" fillId="0" borderId="3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169" fontId="10" fillId="0" borderId="20" xfId="0" applyNumberFormat="1" applyFont="1" applyBorder="1" applyAlignment="1">
      <alignment horizontal="right" vertical="center"/>
    </xf>
    <xf numFmtId="169" fontId="8" fillId="0" borderId="20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23" xfId="0" applyFont="1" applyBorder="1" applyAlignment="1">
      <alignment wrapText="1"/>
    </xf>
    <xf numFmtId="164" fontId="8" fillId="0" borderId="33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/>
    </xf>
    <xf numFmtId="164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164" fontId="8" fillId="0" borderId="33" xfId="0" applyNumberFormat="1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34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37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169" fontId="9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164" fontId="8" fillId="0" borderId="10" xfId="0" applyNumberFormat="1" applyFont="1" applyBorder="1" applyAlignment="1">
      <alignment/>
    </xf>
    <xf numFmtId="169" fontId="9" fillId="0" borderId="39" xfId="0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top" wrapText="1"/>
    </xf>
    <xf numFmtId="164" fontId="9" fillId="0" borderId="15" xfId="0" applyNumberFormat="1" applyFont="1" applyBorder="1" applyAlignment="1">
      <alignment vertical="center"/>
    </xf>
    <xf numFmtId="169" fontId="9" fillId="0" borderId="26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/>
    </xf>
    <xf numFmtId="0" fontId="9" fillId="0" borderId="33" xfId="0" applyFont="1" applyBorder="1" applyAlignment="1">
      <alignment wrapText="1"/>
    </xf>
    <xf numFmtId="164" fontId="9" fillId="0" borderId="14" xfId="0" applyNumberFormat="1" applyFont="1" applyBorder="1" applyAlignment="1">
      <alignment horizontal="right" vertical="center"/>
    </xf>
    <xf numFmtId="169" fontId="10" fillId="0" borderId="25" xfId="0" applyNumberFormat="1" applyFont="1" applyBorder="1" applyAlignment="1">
      <alignment horizontal="right" vertical="center"/>
    </xf>
    <xf numFmtId="169" fontId="8" fillId="0" borderId="2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vertical="top" wrapText="1"/>
    </xf>
    <xf numFmtId="164" fontId="9" fillId="0" borderId="20" xfId="0" applyNumberFormat="1" applyFont="1" applyBorder="1" applyAlignment="1">
      <alignment vertical="center"/>
    </xf>
    <xf numFmtId="169" fontId="8" fillId="0" borderId="23" xfId="0" applyNumberFormat="1" applyFont="1" applyBorder="1" applyAlignment="1">
      <alignment horizontal="right" vertical="center"/>
    </xf>
    <xf numFmtId="169" fontId="9" fillId="0" borderId="4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top" wrapText="1"/>
    </xf>
    <xf numFmtId="164" fontId="9" fillId="0" borderId="16" xfId="0" applyNumberFormat="1" applyFont="1" applyBorder="1" applyAlignment="1">
      <alignment vertical="center"/>
    </xf>
    <xf numFmtId="169" fontId="11" fillId="0" borderId="41" xfId="0" applyNumberFormat="1" applyFont="1" applyBorder="1" applyAlignment="1">
      <alignment horizontal="right" vertical="center"/>
    </xf>
    <xf numFmtId="169" fontId="9" fillId="0" borderId="4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169" fontId="10" fillId="0" borderId="42" xfId="0" applyNumberFormat="1" applyFont="1" applyBorder="1" applyAlignment="1">
      <alignment horizontal="right" vertical="center"/>
    </xf>
    <xf numFmtId="169" fontId="10" fillId="0" borderId="27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 horizontal="right" vertical="center"/>
    </xf>
    <xf numFmtId="169" fontId="8" fillId="0" borderId="27" xfId="0" applyNumberFormat="1" applyFont="1" applyBorder="1" applyAlignment="1">
      <alignment horizontal="right" vertical="center"/>
    </xf>
    <xf numFmtId="164" fontId="9" fillId="0" borderId="43" xfId="0" applyNumberFormat="1" applyFont="1" applyBorder="1" applyAlignment="1">
      <alignment/>
    </xf>
    <xf numFmtId="169" fontId="9" fillId="0" borderId="44" xfId="0" applyNumberFormat="1" applyFont="1" applyBorder="1" applyAlignment="1">
      <alignment horizontal="right" vertical="center"/>
    </xf>
    <xf numFmtId="169" fontId="9" fillId="0" borderId="43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/>
    </xf>
    <xf numFmtId="0" fontId="10" fillId="0" borderId="45" xfId="0" applyFont="1" applyBorder="1" applyAlignment="1">
      <alignment horizontal="right" vertical="center"/>
    </xf>
    <xf numFmtId="169" fontId="10" fillId="0" borderId="2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view="pageBreakPreview" zoomScale="75" zoomScaleNormal="75" zoomScaleSheetLayoutView="75" zoomScalePageLayoutView="0" workbookViewId="0" topLeftCell="F372">
      <selection activeCell="H214" sqref="H214"/>
    </sheetView>
  </sheetViews>
  <sheetFormatPr defaultColWidth="9.00390625" defaultRowHeight="12.75"/>
  <cols>
    <col min="1" max="1" width="8.75390625" style="0" customWidth="1"/>
    <col min="2" max="2" width="10.25390625" style="5" customWidth="1"/>
    <col min="3" max="3" width="76.875" style="5" customWidth="1"/>
    <col min="4" max="5" width="15.75390625" style="5" hidden="1" customWidth="1"/>
    <col min="6" max="6" width="30.125" style="6" customWidth="1"/>
    <col min="7" max="7" width="27.875" style="7" customWidth="1"/>
    <col min="8" max="8" width="16.375" style="5" customWidth="1"/>
    <col min="9" max="9" width="28.25390625" style="5" customWidth="1"/>
    <col min="10" max="10" width="27.75390625" style="8" customWidth="1"/>
    <col min="11" max="11" width="19.125" style="5" customWidth="1"/>
  </cols>
  <sheetData>
    <row r="1" spans="3:11" ht="30.75" customHeight="1">
      <c r="C1" s="245" t="s">
        <v>195</v>
      </c>
      <c r="D1" s="245"/>
      <c r="E1" s="245"/>
      <c r="F1" s="245"/>
      <c r="G1" s="245"/>
      <c r="H1" s="245"/>
      <c r="I1" s="245"/>
      <c r="J1" s="245"/>
      <c r="K1" s="68" t="s">
        <v>194</v>
      </c>
    </row>
    <row r="2" spans="3:11" ht="15.75" customHeight="1">
      <c r="C2" s="69"/>
      <c r="D2" s="70"/>
      <c r="E2" s="70"/>
      <c r="F2" s="71"/>
      <c r="G2" s="72"/>
      <c r="H2" s="70"/>
      <c r="I2" s="70"/>
      <c r="J2" s="73"/>
      <c r="K2" s="70"/>
    </row>
    <row r="3" spans="3:11" ht="15.75" customHeight="1">
      <c r="C3" s="69"/>
      <c r="D3" s="70"/>
      <c r="E3" s="70"/>
      <c r="F3" s="71"/>
      <c r="G3" s="72"/>
      <c r="H3" s="70"/>
      <c r="I3" s="70"/>
      <c r="J3" s="73"/>
      <c r="K3" s="70"/>
    </row>
    <row r="4" spans="2:11" ht="24" thickBot="1">
      <c r="B4" s="9"/>
      <c r="C4" s="70"/>
      <c r="D4" s="70"/>
      <c r="E4" s="70"/>
      <c r="F4" s="71"/>
      <c r="G4" s="72"/>
      <c r="H4" s="70"/>
      <c r="I4" s="70"/>
      <c r="J4" s="73"/>
      <c r="K4" s="70"/>
    </row>
    <row r="5" spans="1:11" ht="69.75">
      <c r="A5" s="1"/>
      <c r="B5" s="10" t="s">
        <v>192</v>
      </c>
      <c r="C5" s="74" t="s">
        <v>102</v>
      </c>
      <c r="D5" s="75" t="s">
        <v>89</v>
      </c>
      <c r="E5" s="74" t="s">
        <v>88</v>
      </c>
      <c r="F5" s="76" t="s">
        <v>178</v>
      </c>
      <c r="G5" s="77" t="s">
        <v>179</v>
      </c>
      <c r="H5" s="76" t="s">
        <v>137</v>
      </c>
      <c r="I5" s="76" t="s">
        <v>177</v>
      </c>
      <c r="J5" s="77" t="s">
        <v>180</v>
      </c>
      <c r="K5" s="76" t="s">
        <v>137</v>
      </c>
    </row>
    <row r="6" spans="1:11" s="3" customFormat="1" ht="23.25">
      <c r="A6" s="1"/>
      <c r="B6" s="11">
        <v>1</v>
      </c>
      <c r="C6" s="78">
        <v>2</v>
      </c>
      <c r="D6" s="79"/>
      <c r="E6" s="78"/>
      <c r="F6" s="79">
        <v>4</v>
      </c>
      <c r="G6" s="80">
        <v>5</v>
      </c>
      <c r="H6" s="79">
        <v>6</v>
      </c>
      <c r="I6" s="79">
        <v>4</v>
      </c>
      <c r="J6" s="80">
        <v>5</v>
      </c>
      <c r="K6" s="79">
        <v>6</v>
      </c>
    </row>
    <row r="7" spans="1:11" ht="23.25">
      <c r="A7" s="1"/>
      <c r="B7" s="12"/>
      <c r="C7" s="81"/>
      <c r="D7" s="82"/>
      <c r="E7" s="81"/>
      <c r="F7" s="83"/>
      <c r="G7" s="84"/>
      <c r="H7" s="83"/>
      <c r="I7" s="83"/>
      <c r="J7" s="84"/>
      <c r="K7" s="83"/>
    </row>
    <row r="8" spans="1:11" ht="23.25">
      <c r="A8" s="1"/>
      <c r="B8" s="13" t="s">
        <v>139</v>
      </c>
      <c r="C8" s="85" t="s">
        <v>138</v>
      </c>
      <c r="D8" s="86"/>
      <c r="E8" s="87"/>
      <c r="F8" s="88"/>
      <c r="G8" s="89"/>
      <c r="H8" s="88"/>
      <c r="I8" s="88"/>
      <c r="J8" s="89"/>
      <c r="K8" s="88"/>
    </row>
    <row r="9" spans="1:11" ht="23.25">
      <c r="A9" s="1"/>
      <c r="B9" s="14"/>
      <c r="C9" s="81"/>
      <c r="D9" s="82"/>
      <c r="E9" s="81"/>
      <c r="F9" s="90"/>
      <c r="G9" s="90"/>
      <c r="H9" s="91"/>
      <c r="I9" s="90"/>
      <c r="J9" s="90"/>
      <c r="K9" s="91"/>
    </row>
    <row r="10" spans="1:11" ht="23.25">
      <c r="A10" s="1"/>
      <c r="B10" s="13" t="s">
        <v>140</v>
      </c>
      <c r="C10" s="92" t="s">
        <v>19</v>
      </c>
      <c r="D10" s="93">
        <f>SUM(D12,D13)</f>
        <v>57300</v>
      </c>
      <c r="E10" s="93">
        <f>SUM(E12,E13)</f>
        <v>0</v>
      </c>
      <c r="F10" s="94">
        <f aca="true" t="shared" si="0" ref="F10:K10">F11</f>
        <v>1656</v>
      </c>
      <c r="G10" s="94">
        <f t="shared" si="0"/>
        <v>1721.62</v>
      </c>
      <c r="H10" s="94">
        <f t="shared" si="0"/>
        <v>103.96256038647343</v>
      </c>
      <c r="I10" s="94">
        <f t="shared" si="0"/>
        <v>1721.62</v>
      </c>
      <c r="J10" s="94">
        <f t="shared" si="0"/>
        <v>0</v>
      </c>
      <c r="K10" s="94">
        <f t="shared" si="0"/>
        <v>0</v>
      </c>
    </row>
    <row r="11" spans="1:11" ht="46.5">
      <c r="A11" s="1"/>
      <c r="B11" s="15"/>
      <c r="C11" s="95" t="s">
        <v>125</v>
      </c>
      <c r="D11" s="96"/>
      <c r="E11" s="96"/>
      <c r="F11" s="94">
        <f>SUM(F12:F14)</f>
        <v>1656</v>
      </c>
      <c r="G11" s="94">
        <f>SUM(G12:G14)</f>
        <v>1721.62</v>
      </c>
      <c r="H11" s="94">
        <f>(G11/F11)*100</f>
        <v>103.96256038647343</v>
      </c>
      <c r="I11" s="94">
        <f>SUM(I12:I14)</f>
        <v>1721.62</v>
      </c>
      <c r="J11" s="94">
        <f>SUM(J12:J14)</f>
        <v>0</v>
      </c>
      <c r="K11" s="94">
        <f>(J11/I11)*100</f>
        <v>0</v>
      </c>
    </row>
    <row r="12" spans="1:11" ht="116.25">
      <c r="A12" s="1"/>
      <c r="B12" s="16" t="s">
        <v>64</v>
      </c>
      <c r="C12" s="97" t="s">
        <v>124</v>
      </c>
      <c r="D12" s="98">
        <v>600</v>
      </c>
      <c r="E12" s="98">
        <v>0</v>
      </c>
      <c r="F12" s="99">
        <v>0</v>
      </c>
      <c r="G12" s="99">
        <v>33.88</v>
      </c>
      <c r="H12" s="89">
        <v>0</v>
      </c>
      <c r="I12" s="99">
        <v>33.88</v>
      </c>
      <c r="J12" s="99">
        <v>0</v>
      </c>
      <c r="K12" s="89">
        <v>0</v>
      </c>
    </row>
    <row r="13" spans="1:11" ht="27" customHeight="1">
      <c r="A13" s="1"/>
      <c r="B13" s="17" t="s">
        <v>115</v>
      </c>
      <c r="C13" s="100" t="s">
        <v>118</v>
      </c>
      <c r="D13" s="101">
        <v>56700</v>
      </c>
      <c r="E13" s="101">
        <v>0</v>
      </c>
      <c r="F13" s="89">
        <v>0</v>
      </c>
      <c r="G13" s="89">
        <v>32.45</v>
      </c>
      <c r="H13" s="89">
        <v>0</v>
      </c>
      <c r="I13" s="89">
        <v>32.45</v>
      </c>
      <c r="J13" s="89">
        <v>0</v>
      </c>
      <c r="K13" s="89">
        <v>0</v>
      </c>
    </row>
    <row r="14" spans="1:11" ht="93.75" thickBot="1">
      <c r="A14" s="1"/>
      <c r="B14" s="17" t="s">
        <v>105</v>
      </c>
      <c r="C14" s="102" t="s">
        <v>106</v>
      </c>
      <c r="D14" s="101"/>
      <c r="E14" s="101"/>
      <c r="F14" s="89">
        <v>1656</v>
      </c>
      <c r="G14" s="89">
        <v>1655.29</v>
      </c>
      <c r="H14" s="89">
        <f>(G14/F14)*100</f>
        <v>99.95712560386472</v>
      </c>
      <c r="I14" s="89">
        <v>1655.29</v>
      </c>
      <c r="J14" s="89">
        <v>0</v>
      </c>
      <c r="K14" s="89">
        <f>(J14/I14)*100</f>
        <v>0</v>
      </c>
    </row>
    <row r="15" spans="1:11" ht="29.25" customHeight="1" thickBot="1">
      <c r="A15" s="1"/>
      <c r="B15" s="18"/>
      <c r="C15" s="103" t="s">
        <v>144</v>
      </c>
      <c r="D15" s="104" t="e">
        <f>SUM(#REF!,D10)</f>
        <v>#REF!</v>
      </c>
      <c r="E15" s="104" t="e">
        <f>SUM(#REF!,E10)</f>
        <v>#REF!</v>
      </c>
      <c r="F15" s="105">
        <f aca="true" t="shared" si="1" ref="F15:K15">SUM(F10)</f>
        <v>1656</v>
      </c>
      <c r="G15" s="105">
        <f t="shared" si="1"/>
        <v>1721.62</v>
      </c>
      <c r="H15" s="105">
        <f t="shared" si="1"/>
        <v>103.96256038647343</v>
      </c>
      <c r="I15" s="105">
        <f t="shared" si="1"/>
        <v>1721.62</v>
      </c>
      <c r="J15" s="105">
        <f t="shared" si="1"/>
        <v>0</v>
      </c>
      <c r="K15" s="105">
        <f t="shared" si="1"/>
        <v>0</v>
      </c>
    </row>
    <row r="16" spans="1:11" ht="23.25">
      <c r="A16" s="1"/>
      <c r="B16" s="12"/>
      <c r="C16" s="81"/>
      <c r="D16" s="82"/>
      <c r="E16" s="81"/>
      <c r="F16" s="84"/>
      <c r="G16" s="106"/>
      <c r="H16" s="83"/>
      <c r="I16" s="106"/>
      <c r="J16" s="84"/>
      <c r="K16" s="83"/>
    </row>
    <row r="17" spans="1:11" ht="46.5">
      <c r="A17" s="1"/>
      <c r="B17" s="20">
        <v>400</v>
      </c>
      <c r="C17" s="107" t="s">
        <v>141</v>
      </c>
      <c r="D17" s="86"/>
      <c r="E17" s="87"/>
      <c r="F17" s="89"/>
      <c r="G17" s="108"/>
      <c r="H17" s="88"/>
      <c r="I17" s="108"/>
      <c r="J17" s="89"/>
      <c r="K17" s="88"/>
    </row>
    <row r="18" spans="1:11" ht="23.25">
      <c r="A18" s="1"/>
      <c r="B18" s="12"/>
      <c r="C18" s="81"/>
      <c r="D18" s="82"/>
      <c r="E18" s="81"/>
      <c r="F18" s="90"/>
      <c r="G18" s="109"/>
      <c r="H18" s="91"/>
      <c r="I18" s="109"/>
      <c r="J18" s="90"/>
      <c r="K18" s="91"/>
    </row>
    <row r="19" spans="1:11" ht="23.25">
      <c r="A19" s="1"/>
      <c r="B19" s="20">
        <v>40001</v>
      </c>
      <c r="C19" s="92" t="s">
        <v>142</v>
      </c>
      <c r="D19" s="93" t="e">
        <f>SUM(D21,#REF!)</f>
        <v>#REF!</v>
      </c>
      <c r="E19" s="93" t="e">
        <f>SUM(E21,#REF!)</f>
        <v>#REF!</v>
      </c>
      <c r="F19" s="94">
        <f>F20</f>
        <v>0</v>
      </c>
      <c r="G19" s="94">
        <f>G20</f>
        <v>588.5</v>
      </c>
      <c r="H19" s="94">
        <v>0</v>
      </c>
      <c r="I19" s="94">
        <f>I20</f>
        <v>588.5</v>
      </c>
      <c r="J19" s="94">
        <f>J20</f>
        <v>0</v>
      </c>
      <c r="K19" s="94"/>
    </row>
    <row r="20" spans="1:11" ht="46.5">
      <c r="A20" s="1"/>
      <c r="B20" s="15"/>
      <c r="C20" s="95" t="s">
        <v>125</v>
      </c>
      <c r="D20" s="96"/>
      <c r="E20" s="96"/>
      <c r="F20" s="94">
        <f>SUM(F21)</f>
        <v>0</v>
      </c>
      <c r="G20" s="94">
        <f>SUM(G21)</f>
        <v>588.5</v>
      </c>
      <c r="H20" s="94">
        <v>0</v>
      </c>
      <c r="I20" s="94">
        <f>SUM(I21)</f>
        <v>588.5</v>
      </c>
      <c r="J20" s="94">
        <f>SUM(J21)</f>
        <v>0</v>
      </c>
      <c r="K20" s="94"/>
    </row>
    <row r="21" spans="1:11" ht="24.75" customHeight="1" thickBot="1">
      <c r="A21" s="1"/>
      <c r="B21" s="16" t="s">
        <v>65</v>
      </c>
      <c r="C21" s="110" t="s">
        <v>27</v>
      </c>
      <c r="D21" s="98">
        <v>600</v>
      </c>
      <c r="E21" s="98">
        <v>0</v>
      </c>
      <c r="F21" s="89">
        <v>0</v>
      </c>
      <c r="G21" s="89">
        <v>588.5</v>
      </c>
      <c r="H21" s="89">
        <v>0</v>
      </c>
      <c r="I21" s="89">
        <v>588.5</v>
      </c>
      <c r="J21" s="89">
        <v>0</v>
      </c>
      <c r="K21" s="89"/>
    </row>
    <row r="22" spans="1:11" ht="30.75" customHeight="1" thickBot="1">
      <c r="A22" s="1"/>
      <c r="B22" s="18"/>
      <c r="C22" s="103" t="s">
        <v>143</v>
      </c>
      <c r="D22" s="104" t="e">
        <f>SUM(#REF!,D19)</f>
        <v>#REF!</v>
      </c>
      <c r="E22" s="104" t="e">
        <f>SUM(#REF!,E19)</f>
        <v>#REF!</v>
      </c>
      <c r="F22" s="105">
        <f>SUM(F19)</f>
        <v>0</v>
      </c>
      <c r="G22" s="105">
        <f>SUM(G19)</f>
        <v>588.5</v>
      </c>
      <c r="H22" s="105">
        <v>0</v>
      </c>
      <c r="I22" s="105">
        <f>SUM(I19)</f>
        <v>588.5</v>
      </c>
      <c r="J22" s="105">
        <f>SUM(J19)</f>
        <v>0</v>
      </c>
      <c r="K22" s="105"/>
    </row>
    <row r="23" spans="1:11" ht="23.25">
      <c r="A23" s="1"/>
      <c r="B23" s="12"/>
      <c r="C23" s="81"/>
      <c r="D23" s="82"/>
      <c r="E23" s="81"/>
      <c r="F23" s="84"/>
      <c r="G23" s="106"/>
      <c r="H23" s="83"/>
      <c r="I23" s="84"/>
      <c r="J23" s="84"/>
      <c r="K23" s="83"/>
    </row>
    <row r="24" spans="1:11" ht="23.25">
      <c r="A24" s="1"/>
      <c r="B24" s="20">
        <v>600</v>
      </c>
      <c r="C24" s="85" t="s">
        <v>93</v>
      </c>
      <c r="D24" s="86"/>
      <c r="E24" s="87"/>
      <c r="F24" s="89"/>
      <c r="G24" s="108"/>
      <c r="H24" s="88"/>
      <c r="I24" s="89"/>
      <c r="J24" s="89"/>
      <c r="K24" s="88"/>
    </row>
    <row r="25" spans="1:11" ht="23.25">
      <c r="A25" s="1"/>
      <c r="B25" s="21"/>
      <c r="C25" s="111"/>
      <c r="D25" s="82"/>
      <c r="E25" s="81"/>
      <c r="F25" s="112"/>
      <c r="G25" s="113"/>
      <c r="H25" s="114"/>
      <c r="I25" s="112"/>
      <c r="J25" s="112"/>
      <c r="K25" s="114"/>
    </row>
    <row r="26" spans="1:11" ht="50.25" customHeight="1">
      <c r="A26" s="1"/>
      <c r="B26" s="20">
        <v>60003</v>
      </c>
      <c r="C26" s="95" t="s">
        <v>190</v>
      </c>
      <c r="D26" s="93">
        <f>SUM(D28,D29)</f>
        <v>383000</v>
      </c>
      <c r="E26" s="93">
        <f>SUM(E28,E29)</f>
        <v>0</v>
      </c>
      <c r="F26" s="94">
        <f aca="true" t="shared" si="2" ref="F26:K26">F27</f>
        <v>0</v>
      </c>
      <c r="G26" s="94">
        <f t="shared" si="2"/>
        <v>315</v>
      </c>
      <c r="H26" s="94">
        <v>0</v>
      </c>
      <c r="I26" s="94">
        <f t="shared" si="2"/>
        <v>315</v>
      </c>
      <c r="J26" s="94">
        <f t="shared" si="2"/>
        <v>0</v>
      </c>
      <c r="K26" s="94">
        <f t="shared" si="2"/>
        <v>0</v>
      </c>
    </row>
    <row r="27" spans="1:11" ht="46.5">
      <c r="A27" s="1"/>
      <c r="B27" s="15"/>
      <c r="C27" s="95" t="s">
        <v>125</v>
      </c>
      <c r="D27" s="96"/>
      <c r="E27" s="96"/>
      <c r="F27" s="94">
        <f>SUM(F28)</f>
        <v>0</v>
      </c>
      <c r="G27" s="94">
        <f>SUM(G28)</f>
        <v>315</v>
      </c>
      <c r="H27" s="94">
        <v>0</v>
      </c>
      <c r="I27" s="94">
        <f>SUM(I28)</f>
        <v>315</v>
      </c>
      <c r="J27" s="94">
        <f>SUM(J28)</f>
        <v>0</v>
      </c>
      <c r="K27" s="94">
        <f>(J27/I27)*100</f>
        <v>0</v>
      </c>
    </row>
    <row r="28" spans="1:11" ht="21.75" customHeight="1">
      <c r="A28" s="1"/>
      <c r="B28" s="17" t="s">
        <v>115</v>
      </c>
      <c r="C28" s="100" t="s">
        <v>118</v>
      </c>
      <c r="D28" s="115">
        <v>382400</v>
      </c>
      <c r="E28" s="115">
        <v>0</v>
      </c>
      <c r="F28" s="89">
        <v>0</v>
      </c>
      <c r="G28" s="89">
        <v>315</v>
      </c>
      <c r="H28" s="89">
        <v>0</v>
      </c>
      <c r="I28" s="89">
        <v>315</v>
      </c>
      <c r="J28" s="89">
        <v>0</v>
      </c>
      <c r="K28" s="89">
        <f>(J28/I28)*100</f>
        <v>0</v>
      </c>
    </row>
    <row r="29" spans="1:11" ht="33.75" customHeight="1">
      <c r="A29" s="1"/>
      <c r="B29" s="20">
        <v>60016</v>
      </c>
      <c r="C29" s="92" t="s">
        <v>185</v>
      </c>
      <c r="D29" s="93">
        <f>SUM(D34,D35)</f>
        <v>600</v>
      </c>
      <c r="E29" s="93">
        <f>SUM(E34,E35)</f>
        <v>0</v>
      </c>
      <c r="F29" s="94">
        <f>SUM(F30,F32)</f>
        <v>377900</v>
      </c>
      <c r="G29" s="94">
        <f>SUM(G30,G32)</f>
        <v>1670.65</v>
      </c>
      <c r="H29" s="94">
        <f>H32</f>
        <v>0</v>
      </c>
      <c r="I29" s="94">
        <f>SUM(I30,I32)</f>
        <v>351670.65</v>
      </c>
      <c r="J29" s="94">
        <f>SUM(J30,J32)</f>
        <v>6615488</v>
      </c>
      <c r="K29" s="94">
        <f>K32</f>
        <v>1890.1394285714287</v>
      </c>
    </row>
    <row r="30" spans="1:11" ht="46.5">
      <c r="A30" s="1"/>
      <c r="B30" s="15"/>
      <c r="C30" s="95" t="s">
        <v>125</v>
      </c>
      <c r="D30" s="96"/>
      <c r="E30" s="96"/>
      <c r="F30" s="94">
        <f>SUM(F31)</f>
        <v>0</v>
      </c>
      <c r="G30" s="94">
        <f>SUM(G31)</f>
        <v>1670.65</v>
      </c>
      <c r="H30" s="94">
        <v>0</v>
      </c>
      <c r="I30" s="94">
        <f>SUM(I31)</f>
        <v>1670.65</v>
      </c>
      <c r="J30" s="94">
        <f>SUM(J31)</f>
        <v>0</v>
      </c>
      <c r="K30" s="94">
        <f>(J30/I30)*100</f>
        <v>0</v>
      </c>
    </row>
    <row r="31" spans="1:11" ht="45.75" customHeight="1">
      <c r="A31" s="1"/>
      <c r="B31" s="17" t="s">
        <v>163</v>
      </c>
      <c r="C31" s="100" t="s">
        <v>164</v>
      </c>
      <c r="D31" s="115">
        <v>382400</v>
      </c>
      <c r="E31" s="115">
        <v>0</v>
      </c>
      <c r="F31" s="89">
        <v>0</v>
      </c>
      <c r="G31" s="89">
        <v>1670.65</v>
      </c>
      <c r="H31" s="89">
        <v>0</v>
      </c>
      <c r="I31" s="89">
        <v>1670.65</v>
      </c>
      <c r="J31" s="89">
        <v>0</v>
      </c>
      <c r="K31" s="89">
        <f>(J31/I31)*100</f>
        <v>0</v>
      </c>
    </row>
    <row r="32" spans="1:11" ht="46.5">
      <c r="A32" s="1"/>
      <c r="B32" s="15"/>
      <c r="C32" s="95" t="s">
        <v>181</v>
      </c>
      <c r="D32" s="96"/>
      <c r="E32" s="96"/>
      <c r="F32" s="94">
        <f>SUM(F33:F34,F35)</f>
        <v>377900</v>
      </c>
      <c r="G32" s="94">
        <f>SUM(G33:G34,G35)</f>
        <v>0</v>
      </c>
      <c r="H32" s="94">
        <f>(G32/F32)*100</f>
        <v>0</v>
      </c>
      <c r="I32" s="94">
        <f>SUM(I33:I34,I35)</f>
        <v>350000</v>
      </c>
      <c r="J32" s="94">
        <f>SUM(J33:J34)</f>
        <v>6615488</v>
      </c>
      <c r="K32" s="94">
        <f>(J32/I32)*100</f>
        <v>1890.1394285714287</v>
      </c>
    </row>
    <row r="33" spans="1:11" ht="126" customHeight="1">
      <c r="A33" s="1"/>
      <c r="B33" s="38">
        <v>6207</v>
      </c>
      <c r="C33" s="102" t="s">
        <v>172</v>
      </c>
      <c r="D33" s="98"/>
      <c r="E33" s="98"/>
      <c r="F33" s="89">
        <v>0</v>
      </c>
      <c r="G33" s="89">
        <v>0</v>
      </c>
      <c r="H33" s="89">
        <v>0</v>
      </c>
      <c r="I33" s="89">
        <v>0</v>
      </c>
      <c r="J33" s="89">
        <v>5910488</v>
      </c>
      <c r="K33" s="89">
        <v>0</v>
      </c>
    </row>
    <row r="34" spans="1:11" ht="72.75" customHeight="1">
      <c r="A34" s="1"/>
      <c r="B34" s="17" t="s">
        <v>182</v>
      </c>
      <c r="C34" s="116" t="s">
        <v>183</v>
      </c>
      <c r="D34" s="98">
        <v>600</v>
      </c>
      <c r="E34" s="98">
        <v>0</v>
      </c>
      <c r="F34" s="89">
        <v>377900</v>
      </c>
      <c r="G34" s="89">
        <v>0</v>
      </c>
      <c r="H34" s="89">
        <f>(G34/F34)*100</f>
        <v>0</v>
      </c>
      <c r="I34" s="89">
        <v>350000</v>
      </c>
      <c r="J34" s="89">
        <v>705000</v>
      </c>
      <c r="K34" s="89">
        <f>(J34/I34)*100</f>
        <v>201.42857142857142</v>
      </c>
    </row>
    <row r="35" spans="1:11" ht="23.25">
      <c r="A35" s="1"/>
      <c r="B35" s="12"/>
      <c r="C35" s="81"/>
      <c r="D35" s="82"/>
      <c r="E35" s="81"/>
      <c r="F35" s="90"/>
      <c r="G35" s="90"/>
      <c r="H35" s="91"/>
      <c r="I35" s="90"/>
      <c r="J35" s="90"/>
      <c r="K35" s="91"/>
    </row>
    <row r="36" spans="1:11" ht="23.25">
      <c r="A36" s="1"/>
      <c r="B36" s="20">
        <v>60095</v>
      </c>
      <c r="C36" s="92" t="s">
        <v>19</v>
      </c>
      <c r="D36" s="93">
        <f>SUM(D38,D39)</f>
        <v>57300</v>
      </c>
      <c r="E36" s="93">
        <f>SUM(E38,E39)</f>
        <v>0</v>
      </c>
      <c r="F36" s="94">
        <f aca="true" t="shared" si="3" ref="F36:K36">F37</f>
        <v>56000</v>
      </c>
      <c r="G36" s="94">
        <f t="shared" si="3"/>
        <v>42012.44</v>
      </c>
      <c r="H36" s="94">
        <f t="shared" si="3"/>
        <v>75.0222142857143</v>
      </c>
      <c r="I36" s="94">
        <f t="shared" si="3"/>
        <v>56000</v>
      </c>
      <c r="J36" s="94">
        <f t="shared" si="3"/>
        <v>61400</v>
      </c>
      <c r="K36" s="94">
        <f t="shared" si="3"/>
        <v>109.64285714285715</v>
      </c>
    </row>
    <row r="37" spans="1:11" ht="46.5">
      <c r="A37" s="1"/>
      <c r="B37" s="15"/>
      <c r="C37" s="95" t="s">
        <v>125</v>
      </c>
      <c r="D37" s="96"/>
      <c r="E37" s="96"/>
      <c r="F37" s="94">
        <f>SUM(F38,F39)</f>
        <v>56000</v>
      </c>
      <c r="G37" s="94">
        <f>SUM(G38,G39)</f>
        <v>42012.44</v>
      </c>
      <c r="H37" s="94">
        <f>(G37/F37)*100</f>
        <v>75.0222142857143</v>
      </c>
      <c r="I37" s="94">
        <f>SUM(I38,I39)</f>
        <v>56000</v>
      </c>
      <c r="J37" s="94">
        <f>SUM(J38,J39)</f>
        <v>61400</v>
      </c>
      <c r="K37" s="94">
        <f>(J37/I37)*100</f>
        <v>109.64285714285715</v>
      </c>
    </row>
    <row r="38" spans="1:11" ht="76.5" customHeight="1">
      <c r="A38" s="1"/>
      <c r="B38" s="17" t="s">
        <v>63</v>
      </c>
      <c r="C38" s="116" t="s">
        <v>17</v>
      </c>
      <c r="D38" s="98">
        <v>600</v>
      </c>
      <c r="E38" s="98">
        <v>0</v>
      </c>
      <c r="F38" s="89">
        <v>2000</v>
      </c>
      <c r="G38" s="89">
        <v>1875</v>
      </c>
      <c r="H38" s="89">
        <f>(G38/F38)*100</f>
        <v>93.75</v>
      </c>
      <c r="I38" s="89">
        <v>2000</v>
      </c>
      <c r="J38" s="89">
        <v>2000</v>
      </c>
      <c r="K38" s="89">
        <f>(J38/I38)*100</f>
        <v>100</v>
      </c>
    </row>
    <row r="39" spans="1:11" ht="114.75" customHeight="1" thickBot="1">
      <c r="A39" s="1"/>
      <c r="B39" s="16" t="s">
        <v>64</v>
      </c>
      <c r="C39" s="117" t="s">
        <v>124</v>
      </c>
      <c r="D39" s="96">
        <v>56700</v>
      </c>
      <c r="E39" s="96">
        <v>0</v>
      </c>
      <c r="F39" s="99">
        <v>54000</v>
      </c>
      <c r="G39" s="99">
        <v>40137.44</v>
      </c>
      <c r="H39" s="89">
        <f>(G39/F39)*100</f>
        <v>74.3285925925926</v>
      </c>
      <c r="I39" s="99">
        <v>54000</v>
      </c>
      <c r="J39" s="99">
        <f>54000+5400</f>
        <v>59400</v>
      </c>
      <c r="K39" s="89">
        <f>(J39/I39)*100</f>
        <v>110.00000000000001</v>
      </c>
    </row>
    <row r="40" spans="1:11" ht="34.5" customHeight="1" thickBot="1">
      <c r="A40" s="1"/>
      <c r="B40" s="18"/>
      <c r="C40" s="103" t="s">
        <v>6</v>
      </c>
      <c r="D40" s="104" t="e">
        <f>SUM(#REF!,D36)</f>
        <v>#REF!</v>
      </c>
      <c r="E40" s="104" t="e">
        <f>SUM(#REF!,E36)</f>
        <v>#REF!</v>
      </c>
      <c r="F40" s="105">
        <f>SUM(F26,F29,F36)</f>
        <v>433900</v>
      </c>
      <c r="G40" s="105">
        <f>SUM(G26,G29,G36)</f>
        <v>43998.090000000004</v>
      </c>
      <c r="H40" s="105">
        <f>SUM(H36)</f>
        <v>75.0222142857143</v>
      </c>
      <c r="I40" s="105">
        <f>SUM(I26,I29,I36)</f>
        <v>407985.65</v>
      </c>
      <c r="J40" s="105">
        <f>SUM(J26,J29,J36)</f>
        <v>6676888</v>
      </c>
      <c r="K40" s="105">
        <f>SUM(K36)</f>
        <v>109.64285714285715</v>
      </c>
    </row>
    <row r="41" spans="1:11" ht="24" thickBot="1">
      <c r="A41" s="1"/>
      <c r="B41" s="19"/>
      <c r="C41" s="103"/>
      <c r="D41" s="118"/>
      <c r="E41" s="118"/>
      <c r="F41" s="119"/>
      <c r="G41" s="119"/>
      <c r="H41" s="120"/>
      <c r="I41" s="119"/>
      <c r="J41" s="121"/>
      <c r="K41" s="120"/>
    </row>
    <row r="42" spans="1:11" ht="23.25">
      <c r="A42" s="1"/>
      <c r="B42" s="22"/>
      <c r="C42" s="122"/>
      <c r="D42" s="122"/>
      <c r="E42" s="122"/>
      <c r="F42" s="123"/>
      <c r="G42" s="123"/>
      <c r="H42" s="124"/>
      <c r="I42" s="123"/>
      <c r="J42" s="125"/>
      <c r="K42" s="124"/>
    </row>
    <row r="43" spans="1:11" ht="23.25">
      <c r="A43" s="1"/>
      <c r="B43" s="13" t="s">
        <v>103</v>
      </c>
      <c r="C43" s="92" t="s">
        <v>7</v>
      </c>
      <c r="D43" s="126"/>
      <c r="E43" s="126"/>
      <c r="F43" s="108"/>
      <c r="G43" s="108"/>
      <c r="H43" s="88"/>
      <c r="I43" s="108"/>
      <c r="J43" s="89"/>
      <c r="K43" s="88"/>
    </row>
    <row r="44" spans="1:11" ht="23.25">
      <c r="A44" s="1"/>
      <c r="B44" s="22"/>
      <c r="C44" s="127"/>
      <c r="D44" s="122"/>
      <c r="E44" s="122"/>
      <c r="F44" s="113"/>
      <c r="G44" s="113"/>
      <c r="H44" s="114"/>
      <c r="I44" s="113"/>
      <c r="J44" s="112"/>
      <c r="K44" s="114"/>
    </row>
    <row r="45" spans="1:11" ht="23.25">
      <c r="A45" s="1"/>
      <c r="B45" s="13" t="s">
        <v>116</v>
      </c>
      <c r="C45" s="92" t="s">
        <v>117</v>
      </c>
      <c r="D45" s="93">
        <f>SUM(D47:D53)</f>
        <v>12650392</v>
      </c>
      <c r="E45" s="93">
        <f>SUM(E47:E53)</f>
        <v>0</v>
      </c>
      <c r="F45" s="94">
        <f aca="true" t="shared" si="4" ref="F45:K45">SUM(F46)</f>
        <v>50000</v>
      </c>
      <c r="G45" s="94">
        <f t="shared" si="4"/>
        <v>56368.21</v>
      </c>
      <c r="H45" s="94">
        <f t="shared" si="4"/>
        <v>112.73642</v>
      </c>
      <c r="I45" s="94">
        <f t="shared" si="4"/>
        <v>56368.21</v>
      </c>
      <c r="J45" s="94">
        <f t="shared" si="4"/>
        <v>70000</v>
      </c>
      <c r="K45" s="94">
        <f t="shared" si="4"/>
        <v>124.18347149927239</v>
      </c>
    </row>
    <row r="46" spans="1:11" ht="46.5">
      <c r="A46" s="1"/>
      <c r="B46" s="15"/>
      <c r="C46" s="95" t="s">
        <v>126</v>
      </c>
      <c r="D46" s="96"/>
      <c r="E46" s="96"/>
      <c r="F46" s="94">
        <f>SUM(F47:F47)</f>
        <v>50000</v>
      </c>
      <c r="G46" s="94">
        <f>SUM(G47:G47)</f>
        <v>56368.21</v>
      </c>
      <c r="H46" s="94">
        <f>(G46/F46)*100</f>
        <v>112.73642</v>
      </c>
      <c r="I46" s="94">
        <f>SUM(I47:I47)</f>
        <v>56368.21</v>
      </c>
      <c r="J46" s="94">
        <f>SUM(J47:J47)</f>
        <v>70000</v>
      </c>
      <c r="K46" s="94">
        <f>(J46/I46)*100</f>
        <v>124.18347149927239</v>
      </c>
    </row>
    <row r="47" spans="1:11" ht="21.75" customHeight="1">
      <c r="A47" s="1"/>
      <c r="B47" s="17" t="s">
        <v>115</v>
      </c>
      <c r="C47" s="100" t="s">
        <v>118</v>
      </c>
      <c r="D47" s="115">
        <v>382400</v>
      </c>
      <c r="E47" s="115">
        <v>0</v>
      </c>
      <c r="F47" s="89">
        <v>50000</v>
      </c>
      <c r="G47" s="89">
        <v>56368.21</v>
      </c>
      <c r="H47" s="89">
        <f>(G47/F47)*100</f>
        <v>112.73642</v>
      </c>
      <c r="I47" s="89">
        <v>56368.21</v>
      </c>
      <c r="J47" s="89">
        <v>70000</v>
      </c>
      <c r="K47" s="89">
        <f>(J47/I47)*100</f>
        <v>124.18347149927239</v>
      </c>
    </row>
    <row r="48" spans="1:11" ht="23.25">
      <c r="A48" s="1"/>
      <c r="B48" s="17"/>
      <c r="C48" s="100"/>
      <c r="D48" s="115"/>
      <c r="E48" s="115"/>
      <c r="F48" s="108"/>
      <c r="G48" s="89"/>
      <c r="H48" s="89"/>
      <c r="I48" s="89"/>
      <c r="J48" s="89"/>
      <c r="K48" s="89"/>
    </row>
    <row r="49" spans="1:11" ht="46.5">
      <c r="A49" s="1"/>
      <c r="B49" s="13" t="s">
        <v>94</v>
      </c>
      <c r="C49" s="95" t="s">
        <v>95</v>
      </c>
      <c r="D49" s="93">
        <f>SUM(D51:D59)</f>
        <v>6661396</v>
      </c>
      <c r="E49" s="93">
        <f>SUM(E51:E59)</f>
        <v>0</v>
      </c>
      <c r="F49" s="94">
        <f aca="true" t="shared" si="5" ref="F49:K49">F50</f>
        <v>5000</v>
      </c>
      <c r="G49" s="94">
        <f t="shared" si="5"/>
        <v>3353.11</v>
      </c>
      <c r="H49" s="94">
        <f t="shared" si="5"/>
        <v>67.0622</v>
      </c>
      <c r="I49" s="94">
        <f t="shared" si="5"/>
        <v>5000</v>
      </c>
      <c r="J49" s="94">
        <f t="shared" si="5"/>
        <v>5000</v>
      </c>
      <c r="K49" s="94">
        <f t="shared" si="5"/>
        <v>100</v>
      </c>
    </row>
    <row r="50" spans="1:11" ht="46.5">
      <c r="A50" s="1"/>
      <c r="B50" s="15"/>
      <c r="C50" s="95" t="s">
        <v>127</v>
      </c>
      <c r="D50" s="96"/>
      <c r="E50" s="96"/>
      <c r="F50" s="94">
        <f>SUM(F51:F51)</f>
        <v>5000</v>
      </c>
      <c r="G50" s="94">
        <f>SUM(G51:G51)</f>
        <v>3353.11</v>
      </c>
      <c r="H50" s="94">
        <f>(G50/F50)*100</f>
        <v>67.0622</v>
      </c>
      <c r="I50" s="94">
        <f>SUM(I51:I51)</f>
        <v>5000</v>
      </c>
      <c r="J50" s="94">
        <f>SUM(J51:J51)</f>
        <v>5000</v>
      </c>
      <c r="K50" s="94">
        <f>(J50/I50)*100</f>
        <v>100</v>
      </c>
    </row>
    <row r="51" spans="1:11" ht="49.5" customHeight="1">
      <c r="A51" s="1"/>
      <c r="B51" s="17" t="s">
        <v>100</v>
      </c>
      <c r="C51" s="100" t="s">
        <v>101</v>
      </c>
      <c r="D51" s="115">
        <v>382400</v>
      </c>
      <c r="E51" s="115">
        <v>0</v>
      </c>
      <c r="F51" s="89">
        <v>5000</v>
      </c>
      <c r="G51" s="89">
        <v>3353.11</v>
      </c>
      <c r="H51" s="89">
        <f>(G51/F51)*100</f>
        <v>67.0622</v>
      </c>
      <c r="I51" s="89">
        <v>5000</v>
      </c>
      <c r="J51" s="89">
        <v>5000</v>
      </c>
      <c r="K51" s="89">
        <f>(J51/I51)*100</f>
        <v>100</v>
      </c>
    </row>
    <row r="52" spans="1:11" ht="23.25">
      <c r="A52" s="1"/>
      <c r="B52" s="64"/>
      <c r="C52" s="128"/>
      <c r="D52" s="129"/>
      <c r="E52" s="129"/>
      <c r="F52" s="130"/>
      <c r="G52" s="131"/>
      <c r="H52" s="131"/>
      <c r="I52" s="131"/>
      <c r="J52" s="131"/>
      <c r="K52" s="131"/>
    </row>
    <row r="53" spans="1:11" ht="23.25">
      <c r="A53" s="1"/>
      <c r="B53" s="13">
        <v>70005</v>
      </c>
      <c r="C53" s="95" t="s">
        <v>21</v>
      </c>
      <c r="D53" s="93">
        <f>SUM(D55:D63)</f>
        <v>5224196</v>
      </c>
      <c r="E53" s="93">
        <f>SUM(E55:E63)</f>
        <v>0</v>
      </c>
      <c r="F53" s="94">
        <f>SUM(F54,F61)</f>
        <v>6768203</v>
      </c>
      <c r="G53" s="94">
        <f>SUM(G54,G61)</f>
        <v>4760523.22</v>
      </c>
      <c r="H53" s="94">
        <f aca="true" t="shared" si="6" ref="H53:H68">(G53/F53)*100</f>
        <v>70.33659037709123</v>
      </c>
      <c r="I53" s="94">
        <f>SUM(I54,I61)</f>
        <v>6404041.63</v>
      </c>
      <c r="J53" s="94">
        <f>SUM(J54,J61)</f>
        <v>12243416</v>
      </c>
      <c r="K53" s="94">
        <f>(J53/I53)*100</f>
        <v>191.18264226524087</v>
      </c>
    </row>
    <row r="54" spans="1:11" ht="45" customHeight="1">
      <c r="A54" s="1"/>
      <c r="B54" s="15"/>
      <c r="C54" s="95" t="s">
        <v>126</v>
      </c>
      <c r="D54" s="96"/>
      <c r="E54" s="96"/>
      <c r="F54" s="94">
        <f>SUM(F55:F60)</f>
        <v>1229290</v>
      </c>
      <c r="G54" s="94">
        <f>SUM(G55:G60)</f>
        <v>1026384.6</v>
      </c>
      <c r="H54" s="94">
        <f t="shared" si="6"/>
        <v>83.49409821929731</v>
      </c>
      <c r="I54" s="94">
        <f>SUM(I55:I60)</f>
        <v>1397803.3099999998</v>
      </c>
      <c r="J54" s="94">
        <f>SUM(J55:J60)</f>
        <v>7244544</v>
      </c>
      <c r="K54" s="94">
        <f>(J54/I54)*100</f>
        <v>518.2806442202517</v>
      </c>
    </row>
    <row r="55" spans="1:11" ht="48" customHeight="1">
      <c r="A55" s="1"/>
      <c r="B55" s="17" t="s">
        <v>66</v>
      </c>
      <c r="C55" s="100" t="s">
        <v>22</v>
      </c>
      <c r="D55" s="115">
        <v>382400</v>
      </c>
      <c r="E55" s="115">
        <v>0</v>
      </c>
      <c r="F55" s="89">
        <v>438848</v>
      </c>
      <c r="G55" s="89">
        <v>416199.7</v>
      </c>
      <c r="H55" s="89">
        <f t="shared" si="6"/>
        <v>94.83914703952165</v>
      </c>
      <c r="I55" s="89">
        <v>538848</v>
      </c>
      <c r="J55" s="89">
        <v>506881</v>
      </c>
      <c r="K55" s="89">
        <f>(J55/I55)*100</f>
        <v>94.06752924758001</v>
      </c>
    </row>
    <row r="56" spans="1:11" ht="49.5" customHeight="1">
      <c r="A56" s="1"/>
      <c r="B56" s="24" t="s">
        <v>71</v>
      </c>
      <c r="C56" s="132" t="s">
        <v>29</v>
      </c>
      <c r="D56" s="115"/>
      <c r="E56" s="115"/>
      <c r="F56" s="89">
        <v>0</v>
      </c>
      <c r="G56" s="89">
        <v>3613.76</v>
      </c>
      <c r="H56" s="89">
        <v>0</v>
      </c>
      <c r="I56" s="89">
        <v>3613.76</v>
      </c>
      <c r="J56" s="89">
        <v>6000</v>
      </c>
      <c r="K56" s="89">
        <f aca="true" t="shared" si="7" ref="K56:K63">(J56/I56)*100</f>
        <v>166.03205525546798</v>
      </c>
    </row>
    <row r="57" spans="1:11" ht="31.5" customHeight="1">
      <c r="A57" s="1"/>
      <c r="B57" s="16" t="s">
        <v>65</v>
      </c>
      <c r="C57" s="110" t="s">
        <v>27</v>
      </c>
      <c r="D57" s="115">
        <v>382400</v>
      </c>
      <c r="E57" s="115">
        <v>0</v>
      </c>
      <c r="F57" s="89">
        <v>0</v>
      </c>
      <c r="G57" s="89">
        <v>40130.83</v>
      </c>
      <c r="H57" s="89">
        <v>0</v>
      </c>
      <c r="I57" s="89">
        <v>40130.83</v>
      </c>
      <c r="J57" s="89">
        <v>20000</v>
      </c>
      <c r="K57" s="89">
        <f t="shared" si="7"/>
        <v>49.83699564648924</v>
      </c>
    </row>
    <row r="58" spans="1:11" ht="115.5" customHeight="1">
      <c r="A58" s="1"/>
      <c r="B58" s="17" t="s">
        <v>64</v>
      </c>
      <c r="C58" s="133" t="s">
        <v>124</v>
      </c>
      <c r="D58" s="115">
        <v>250000</v>
      </c>
      <c r="E58" s="115">
        <v>0</v>
      </c>
      <c r="F58" s="89">
        <v>630000</v>
      </c>
      <c r="G58" s="89">
        <v>424953.6</v>
      </c>
      <c r="H58" s="89">
        <f t="shared" si="6"/>
        <v>67.45295238095238</v>
      </c>
      <c r="I58" s="89">
        <v>630000</v>
      </c>
      <c r="J58" s="89">
        <f>5916000+591600</f>
        <v>6507600</v>
      </c>
      <c r="K58" s="89">
        <f t="shared" si="7"/>
        <v>1032.952380952381</v>
      </c>
    </row>
    <row r="59" spans="1:11" ht="24" customHeight="1">
      <c r="A59" s="1"/>
      <c r="B59" s="17" t="s">
        <v>69</v>
      </c>
      <c r="C59" s="100" t="s">
        <v>24</v>
      </c>
      <c r="D59" s="98">
        <v>40000</v>
      </c>
      <c r="E59" s="98">
        <v>0</v>
      </c>
      <c r="F59" s="89">
        <v>30000</v>
      </c>
      <c r="G59" s="89">
        <v>25476.75</v>
      </c>
      <c r="H59" s="89">
        <f t="shared" si="6"/>
        <v>84.9225</v>
      </c>
      <c r="I59" s="89">
        <v>41210.72</v>
      </c>
      <c r="J59" s="89">
        <v>77200</v>
      </c>
      <c r="K59" s="89">
        <f t="shared" si="7"/>
        <v>187.32989862831806</v>
      </c>
    </row>
    <row r="60" spans="1:11" ht="24.75" customHeight="1">
      <c r="A60" s="1"/>
      <c r="B60" s="13" t="s">
        <v>70</v>
      </c>
      <c r="C60" s="134" t="s">
        <v>25</v>
      </c>
      <c r="D60" s="98">
        <v>151200</v>
      </c>
      <c r="E60" s="98">
        <v>0</v>
      </c>
      <c r="F60" s="89">
        <v>130442</v>
      </c>
      <c r="G60" s="89">
        <v>116009.96</v>
      </c>
      <c r="H60" s="89">
        <f t="shared" si="6"/>
        <v>88.93604820533264</v>
      </c>
      <c r="I60" s="89">
        <v>144000</v>
      </c>
      <c r="J60" s="89">
        <v>126863</v>
      </c>
      <c r="K60" s="89">
        <f t="shared" si="7"/>
        <v>88.09930555555555</v>
      </c>
    </row>
    <row r="61" spans="1:11" ht="45.75" customHeight="1">
      <c r="A61" s="1"/>
      <c r="B61" s="13"/>
      <c r="C61" s="95" t="s">
        <v>128</v>
      </c>
      <c r="D61" s="98"/>
      <c r="E61" s="98"/>
      <c r="F61" s="94">
        <f>SUM(F62:F63)</f>
        <v>5538913</v>
      </c>
      <c r="G61" s="94">
        <f>SUM(G62:G63)</f>
        <v>3734138.62</v>
      </c>
      <c r="H61" s="94">
        <f t="shared" si="6"/>
        <v>67.41645192838378</v>
      </c>
      <c r="I61" s="94">
        <f>SUM(I62:I63)</f>
        <v>5006238.32</v>
      </c>
      <c r="J61" s="94">
        <f>SUM(J62:J63)</f>
        <v>4998872</v>
      </c>
      <c r="K61" s="94">
        <f t="shared" si="7"/>
        <v>99.8528571847934</v>
      </c>
    </row>
    <row r="62" spans="1:11" ht="55.5" customHeight="1">
      <c r="A62" s="1"/>
      <c r="B62" s="16" t="s">
        <v>67</v>
      </c>
      <c r="C62" s="117" t="s">
        <v>23</v>
      </c>
      <c r="D62" s="135">
        <v>42200</v>
      </c>
      <c r="E62" s="135">
        <v>0</v>
      </c>
      <c r="F62" s="89">
        <v>30127</v>
      </c>
      <c r="G62" s="89">
        <v>26762.43</v>
      </c>
      <c r="H62" s="89">
        <f t="shared" si="6"/>
        <v>88.8320443456036</v>
      </c>
      <c r="I62" s="89">
        <v>36437.2</v>
      </c>
      <c r="J62" s="89">
        <v>34653</v>
      </c>
      <c r="K62" s="89">
        <f t="shared" si="7"/>
        <v>95.10335591099206</v>
      </c>
    </row>
    <row r="63" spans="1:11" ht="75" customHeight="1">
      <c r="A63" s="1"/>
      <c r="B63" s="16" t="s">
        <v>68</v>
      </c>
      <c r="C63" s="133" t="s">
        <v>52</v>
      </c>
      <c r="D63" s="135">
        <v>3975996</v>
      </c>
      <c r="E63" s="135">
        <v>0</v>
      </c>
      <c r="F63" s="99">
        <v>5508786</v>
      </c>
      <c r="G63" s="99">
        <v>3707376.19</v>
      </c>
      <c r="H63" s="89">
        <f t="shared" si="6"/>
        <v>67.29933219406236</v>
      </c>
      <c r="I63" s="99">
        <v>4969801.12</v>
      </c>
      <c r="J63" s="99">
        <v>4964219</v>
      </c>
      <c r="K63" s="89">
        <f t="shared" si="7"/>
        <v>99.8876792075736</v>
      </c>
    </row>
    <row r="64" spans="1:11" ht="21" customHeight="1">
      <c r="A64" s="1"/>
      <c r="B64" s="25"/>
      <c r="C64" s="136"/>
      <c r="D64" s="137"/>
      <c r="E64" s="137"/>
      <c r="F64" s="138"/>
      <c r="G64" s="138"/>
      <c r="H64" s="131"/>
      <c r="I64" s="139"/>
      <c r="J64" s="139"/>
      <c r="K64" s="131"/>
    </row>
    <row r="65" spans="1:11" ht="23.25">
      <c r="A65" s="1"/>
      <c r="B65" s="13" t="s">
        <v>145</v>
      </c>
      <c r="C65" s="92" t="s">
        <v>19</v>
      </c>
      <c r="D65" s="93" t="e">
        <f>SUM(D67:D75)</f>
        <v>#REF!</v>
      </c>
      <c r="E65" s="93" t="e">
        <f>SUM(E67:E75)</f>
        <v>#REF!</v>
      </c>
      <c r="F65" s="94">
        <f aca="true" t="shared" si="8" ref="F65:J66">SUM(F66)</f>
        <v>55000</v>
      </c>
      <c r="G65" s="94">
        <f t="shared" si="8"/>
        <v>0</v>
      </c>
      <c r="H65" s="94">
        <f>(G65/F65)*100</f>
        <v>0</v>
      </c>
      <c r="I65" s="94">
        <f t="shared" si="8"/>
        <v>55000</v>
      </c>
      <c r="J65" s="94">
        <f t="shared" si="8"/>
        <v>0</v>
      </c>
      <c r="K65" s="94">
        <f>(J65/I65)*100</f>
        <v>0</v>
      </c>
    </row>
    <row r="66" spans="1:11" ht="48" customHeight="1">
      <c r="A66" s="1"/>
      <c r="B66" s="15"/>
      <c r="C66" s="95" t="s">
        <v>128</v>
      </c>
      <c r="D66" s="96"/>
      <c r="E66" s="96"/>
      <c r="F66" s="94">
        <f t="shared" si="8"/>
        <v>55000</v>
      </c>
      <c r="G66" s="94">
        <f t="shared" si="8"/>
        <v>0</v>
      </c>
      <c r="H66" s="94">
        <f>(G66/F66)*100</f>
        <v>0</v>
      </c>
      <c r="I66" s="94">
        <f t="shared" si="8"/>
        <v>55000</v>
      </c>
      <c r="J66" s="94">
        <f t="shared" si="8"/>
        <v>0</v>
      </c>
      <c r="K66" s="94">
        <f>(J66/I66)*100</f>
        <v>0</v>
      </c>
    </row>
    <row r="67" spans="1:11" ht="120.75" customHeight="1" thickBot="1">
      <c r="A67" s="1"/>
      <c r="B67" s="17" t="s">
        <v>146</v>
      </c>
      <c r="C67" s="100" t="s">
        <v>147</v>
      </c>
      <c r="D67" s="115">
        <v>382400</v>
      </c>
      <c r="E67" s="115">
        <v>0</v>
      </c>
      <c r="F67" s="89">
        <v>55000</v>
      </c>
      <c r="G67" s="89">
        <v>0</v>
      </c>
      <c r="H67" s="140">
        <f>(G67/F67)*100</f>
        <v>0</v>
      </c>
      <c r="I67" s="89">
        <v>55000</v>
      </c>
      <c r="J67" s="89">
        <v>0</v>
      </c>
      <c r="K67" s="140">
        <f>(J67/I67)*100</f>
        <v>0</v>
      </c>
    </row>
    <row r="68" spans="1:11" ht="28.5" customHeight="1" thickBot="1">
      <c r="A68" s="1"/>
      <c r="B68" s="26"/>
      <c r="C68" s="141" t="s">
        <v>8</v>
      </c>
      <c r="D68" s="142" t="e">
        <f>SUM(#REF!,#REF!,D53)</f>
        <v>#REF!</v>
      </c>
      <c r="E68" s="142" t="e">
        <f>SUM(#REF!,#REF!,E53)</f>
        <v>#REF!</v>
      </c>
      <c r="F68" s="143">
        <f>SUM(F53,F49,F45,F65)</f>
        <v>6878203</v>
      </c>
      <c r="G68" s="143">
        <f>SUM(G53,G49,G45,G65)</f>
        <v>4820244.54</v>
      </c>
      <c r="H68" s="105">
        <f t="shared" si="6"/>
        <v>70.07999822046543</v>
      </c>
      <c r="I68" s="143">
        <f>SUM(I53,I49,I45,I65)</f>
        <v>6520409.84</v>
      </c>
      <c r="J68" s="143">
        <f>SUM(J53,J49,J45,J65)</f>
        <v>12318416</v>
      </c>
      <c r="K68" s="105">
        <f>(J68/I68)*100</f>
        <v>188.92088537796576</v>
      </c>
    </row>
    <row r="69" spans="1:11" ht="24" thickBot="1">
      <c r="A69" s="1"/>
      <c r="B69" s="19"/>
      <c r="C69" s="103"/>
      <c r="D69" s="118"/>
      <c r="E69" s="118"/>
      <c r="F69" s="119"/>
      <c r="G69" s="119"/>
      <c r="H69" s="121"/>
      <c r="I69" s="119"/>
      <c r="J69" s="121"/>
      <c r="K69" s="121"/>
    </row>
    <row r="70" spans="1:11" ht="23.25">
      <c r="A70" s="1"/>
      <c r="B70" s="22"/>
      <c r="C70" s="70"/>
      <c r="D70" s="122"/>
      <c r="E70" s="122"/>
      <c r="F70" s="123"/>
      <c r="G70" s="123"/>
      <c r="H70" s="125"/>
      <c r="I70" s="123"/>
      <c r="J70" s="125"/>
      <c r="K70" s="125"/>
    </row>
    <row r="71" spans="1:11" ht="23.25">
      <c r="A71" s="1"/>
      <c r="B71" s="20">
        <v>710</v>
      </c>
      <c r="C71" s="92" t="s">
        <v>0</v>
      </c>
      <c r="D71" s="126"/>
      <c r="E71" s="126"/>
      <c r="F71" s="108"/>
      <c r="G71" s="108"/>
      <c r="H71" s="89"/>
      <c r="I71" s="108"/>
      <c r="J71" s="89"/>
      <c r="K71" s="89"/>
    </row>
    <row r="72" spans="1:11" ht="23.25">
      <c r="A72" s="1"/>
      <c r="B72" s="22"/>
      <c r="C72" s="69"/>
      <c r="D72" s="122"/>
      <c r="E72" s="122"/>
      <c r="F72" s="113"/>
      <c r="G72" s="113"/>
      <c r="H72" s="112"/>
      <c r="I72" s="112"/>
      <c r="J72" s="112"/>
      <c r="K72" s="112"/>
    </row>
    <row r="73" spans="1:11" ht="23.25">
      <c r="A73" s="1"/>
      <c r="B73" s="20">
        <v>71004</v>
      </c>
      <c r="C73" s="92" t="s">
        <v>28</v>
      </c>
      <c r="D73" s="93">
        <f>SUM(D75)</f>
        <v>10000</v>
      </c>
      <c r="E73" s="93">
        <f>SUM(E75)</f>
        <v>0</v>
      </c>
      <c r="F73" s="94">
        <f aca="true" t="shared" si="9" ref="F73:K73">F74</f>
        <v>10000</v>
      </c>
      <c r="G73" s="94">
        <f t="shared" si="9"/>
        <v>7355.26</v>
      </c>
      <c r="H73" s="94">
        <f t="shared" si="9"/>
        <v>73.5526</v>
      </c>
      <c r="I73" s="94">
        <f t="shared" si="9"/>
        <v>10000</v>
      </c>
      <c r="J73" s="94">
        <f t="shared" si="9"/>
        <v>0</v>
      </c>
      <c r="K73" s="94">
        <f t="shared" si="9"/>
        <v>0</v>
      </c>
    </row>
    <row r="74" spans="1:11" ht="46.5">
      <c r="A74" s="1"/>
      <c r="B74" s="15"/>
      <c r="C74" s="95" t="s">
        <v>127</v>
      </c>
      <c r="D74" s="96"/>
      <c r="E74" s="96"/>
      <c r="F74" s="94">
        <f>SUM(F75:F75)</f>
        <v>10000</v>
      </c>
      <c r="G74" s="94">
        <f>SUM(G75:G75)</f>
        <v>7355.26</v>
      </c>
      <c r="H74" s="94">
        <f>(G74/F74)*100</f>
        <v>73.5526</v>
      </c>
      <c r="I74" s="94">
        <f>SUM(I75:I75)</f>
        <v>10000</v>
      </c>
      <c r="J74" s="94">
        <f>SUM(J75:J75)</f>
        <v>0</v>
      </c>
      <c r="K74" s="94">
        <f>(J74/I74)*100</f>
        <v>0</v>
      </c>
    </row>
    <row r="75" spans="1:11" ht="23.25" customHeight="1">
      <c r="A75" s="1"/>
      <c r="B75" s="16" t="s">
        <v>65</v>
      </c>
      <c r="C75" s="110" t="s">
        <v>27</v>
      </c>
      <c r="D75" s="135">
        <v>10000</v>
      </c>
      <c r="E75" s="135">
        <v>0</v>
      </c>
      <c r="F75" s="99">
        <v>10000</v>
      </c>
      <c r="G75" s="99">
        <v>7355.26</v>
      </c>
      <c r="H75" s="89">
        <f>(G75/F75)*100</f>
        <v>73.5526</v>
      </c>
      <c r="I75" s="99">
        <v>10000</v>
      </c>
      <c r="J75" s="99">
        <v>0</v>
      </c>
      <c r="K75" s="89">
        <f>(J75/I75)*100</f>
        <v>0</v>
      </c>
    </row>
    <row r="76" spans="1:11" ht="23.25">
      <c r="A76" s="1"/>
      <c r="B76" s="24"/>
      <c r="C76" s="132"/>
      <c r="D76" s="144"/>
      <c r="E76" s="144"/>
      <c r="F76" s="113"/>
      <c r="G76" s="112"/>
      <c r="H76" s="112"/>
      <c r="I76" s="112"/>
      <c r="J76" s="112"/>
      <c r="K76" s="112"/>
    </row>
    <row r="77" spans="1:11" ht="23.25">
      <c r="A77" s="1"/>
      <c r="B77" s="20">
        <v>71035</v>
      </c>
      <c r="C77" s="92" t="s">
        <v>90</v>
      </c>
      <c r="D77" s="93" t="e">
        <f>SUM(#REF!)</f>
        <v>#REF!</v>
      </c>
      <c r="E77" s="93" t="e">
        <f>SUM(#REF!)</f>
        <v>#REF!</v>
      </c>
      <c r="F77" s="94">
        <f aca="true" t="shared" si="10" ref="F77:K77">F78</f>
        <v>575900</v>
      </c>
      <c r="G77" s="94">
        <f t="shared" si="10"/>
        <v>403743.47000000003</v>
      </c>
      <c r="H77" s="94">
        <f t="shared" si="10"/>
        <v>70.10652370203161</v>
      </c>
      <c r="I77" s="94">
        <f t="shared" si="10"/>
        <v>576221.34</v>
      </c>
      <c r="J77" s="94">
        <f t="shared" si="10"/>
        <v>706200</v>
      </c>
      <c r="K77" s="94">
        <f t="shared" si="10"/>
        <v>122.55707155864795</v>
      </c>
    </row>
    <row r="78" spans="1:11" ht="46.5">
      <c r="A78" s="1"/>
      <c r="B78" s="15"/>
      <c r="C78" s="95" t="s">
        <v>129</v>
      </c>
      <c r="D78" s="96"/>
      <c r="E78" s="96"/>
      <c r="F78" s="94">
        <f>SUM(F79:F81)</f>
        <v>575900</v>
      </c>
      <c r="G78" s="94">
        <f>SUM(G79:G81)</f>
        <v>403743.47000000003</v>
      </c>
      <c r="H78" s="94">
        <f>(G78/F78)*100</f>
        <v>70.10652370203161</v>
      </c>
      <c r="I78" s="94">
        <f>SUM(I79:I81)</f>
        <v>576221.34</v>
      </c>
      <c r="J78" s="94">
        <f>SUM(J79:J81)</f>
        <v>706200</v>
      </c>
      <c r="K78" s="94">
        <f>(J78/I78)*100</f>
        <v>122.55707155864795</v>
      </c>
    </row>
    <row r="79" spans="1:11" ht="97.5" customHeight="1">
      <c r="A79" s="1"/>
      <c r="B79" s="16" t="s">
        <v>91</v>
      </c>
      <c r="C79" s="133" t="s">
        <v>26</v>
      </c>
      <c r="D79" s="135"/>
      <c r="E79" s="135"/>
      <c r="F79" s="99">
        <v>3000</v>
      </c>
      <c r="G79" s="99">
        <v>1500</v>
      </c>
      <c r="H79" s="89">
        <f>(G79/F79)*100</f>
        <v>50</v>
      </c>
      <c r="I79" s="99">
        <v>3000</v>
      </c>
      <c r="J79" s="99">
        <v>3000</v>
      </c>
      <c r="K79" s="89">
        <f>(J79/I79)*100</f>
        <v>100</v>
      </c>
    </row>
    <row r="80" spans="1:11" ht="118.5" customHeight="1">
      <c r="A80" s="1"/>
      <c r="B80" s="17" t="s">
        <v>64</v>
      </c>
      <c r="C80" s="133" t="s">
        <v>124</v>
      </c>
      <c r="D80" s="115">
        <v>250000</v>
      </c>
      <c r="E80" s="115">
        <v>0</v>
      </c>
      <c r="F80" s="89">
        <v>572900</v>
      </c>
      <c r="G80" s="89">
        <v>401922.13</v>
      </c>
      <c r="H80" s="89">
        <f>(G80/F80)*100</f>
        <v>70.15572176645138</v>
      </c>
      <c r="I80" s="89">
        <v>572900</v>
      </c>
      <c r="J80" s="89">
        <f>586000+117200</f>
        <v>703200</v>
      </c>
      <c r="K80" s="89">
        <f>(J80/I80)*100</f>
        <v>122.74393436899982</v>
      </c>
    </row>
    <row r="81" spans="1:11" ht="37.5" customHeight="1" thickBot="1">
      <c r="A81" s="1"/>
      <c r="B81" s="17" t="s">
        <v>70</v>
      </c>
      <c r="C81" s="133" t="s">
        <v>25</v>
      </c>
      <c r="D81" s="115">
        <v>250000</v>
      </c>
      <c r="E81" s="115">
        <v>0</v>
      </c>
      <c r="F81" s="89">
        <v>0</v>
      </c>
      <c r="G81" s="89">
        <v>321.34</v>
      </c>
      <c r="H81" s="140">
        <v>0</v>
      </c>
      <c r="I81" s="89">
        <v>321.34</v>
      </c>
      <c r="J81" s="89">
        <v>0</v>
      </c>
      <c r="K81" s="140">
        <v>0</v>
      </c>
    </row>
    <row r="82" spans="1:11" ht="29.25" customHeight="1" thickBot="1">
      <c r="A82" s="1"/>
      <c r="B82" s="27"/>
      <c r="C82" s="103" t="s">
        <v>9</v>
      </c>
      <c r="D82" s="104">
        <f>SUM(D73)</f>
        <v>10000</v>
      </c>
      <c r="E82" s="104">
        <f>SUM(E73)</f>
        <v>0</v>
      </c>
      <c r="F82" s="105">
        <f>SUM(F77,F73)</f>
        <v>585900</v>
      </c>
      <c r="G82" s="105">
        <f>SUM(G77,G73)</f>
        <v>411098.73000000004</v>
      </c>
      <c r="H82" s="94">
        <f>(G82/F82)*100</f>
        <v>70.16534050179212</v>
      </c>
      <c r="I82" s="105">
        <f>SUM(I77,I73)</f>
        <v>586221.34</v>
      </c>
      <c r="J82" s="105">
        <f>SUM(J77,J73)</f>
        <v>706200</v>
      </c>
      <c r="K82" s="94">
        <f>(J82/I82)*100</f>
        <v>120.46644361326048</v>
      </c>
    </row>
    <row r="83" spans="1:11" ht="23.25">
      <c r="A83" s="1"/>
      <c r="B83" s="28"/>
      <c r="C83" s="145"/>
      <c r="D83" s="146"/>
      <c r="E83" s="146"/>
      <c r="F83" s="147"/>
      <c r="G83" s="147"/>
      <c r="H83" s="148"/>
      <c r="I83" s="147"/>
      <c r="J83" s="148"/>
      <c r="K83" s="148"/>
    </row>
    <row r="84" spans="1:11" ht="24" thickBot="1">
      <c r="A84" s="1"/>
      <c r="B84" s="29"/>
      <c r="C84" s="149"/>
      <c r="D84" s="150"/>
      <c r="E84" s="150"/>
      <c r="F84" s="151"/>
      <c r="G84" s="151"/>
      <c r="H84" s="152"/>
      <c r="I84" s="151"/>
      <c r="J84" s="152"/>
      <c r="K84" s="152"/>
    </row>
    <row r="85" spans="1:11" ht="23.25">
      <c r="A85" s="1"/>
      <c r="B85" s="23"/>
      <c r="C85" s="122"/>
      <c r="D85" s="122"/>
      <c r="E85" s="122"/>
      <c r="F85" s="123"/>
      <c r="G85" s="123"/>
      <c r="H85" s="125"/>
      <c r="I85" s="123"/>
      <c r="J85" s="125"/>
      <c r="K85" s="125"/>
    </row>
    <row r="86" spans="1:11" ht="23.25">
      <c r="A86" s="1"/>
      <c r="B86" s="20">
        <v>750</v>
      </c>
      <c r="C86" s="95" t="s">
        <v>1</v>
      </c>
      <c r="D86" s="126"/>
      <c r="E86" s="126"/>
      <c r="F86" s="108"/>
      <c r="G86" s="108"/>
      <c r="H86" s="89"/>
      <c r="I86" s="108"/>
      <c r="J86" s="89"/>
      <c r="K86" s="89"/>
    </row>
    <row r="87" spans="1:11" ht="23.25">
      <c r="A87" s="1"/>
      <c r="B87" s="23"/>
      <c r="C87" s="70"/>
      <c r="D87" s="101"/>
      <c r="E87" s="101"/>
      <c r="F87" s="113"/>
      <c r="G87" s="112"/>
      <c r="H87" s="112"/>
      <c r="I87" s="113"/>
      <c r="J87" s="112"/>
      <c r="K87" s="112"/>
    </row>
    <row r="88" spans="1:11" ht="23.25">
      <c r="A88" s="1"/>
      <c r="B88" s="20">
        <v>75011</v>
      </c>
      <c r="C88" s="92" t="s">
        <v>107</v>
      </c>
      <c r="D88" s="93">
        <f>SUM(D90:D96)</f>
        <v>896220</v>
      </c>
      <c r="E88" s="93">
        <f>SUM(E90:E96)</f>
        <v>0</v>
      </c>
      <c r="F88" s="94">
        <f aca="true" t="shared" si="11" ref="F88:K88">F89</f>
        <v>241800</v>
      </c>
      <c r="G88" s="94">
        <f t="shared" si="11"/>
        <v>181350</v>
      </c>
      <c r="H88" s="94">
        <f t="shared" si="11"/>
        <v>75</v>
      </c>
      <c r="I88" s="94">
        <f t="shared" si="11"/>
        <v>241800</v>
      </c>
      <c r="J88" s="94">
        <f t="shared" si="11"/>
        <v>287790</v>
      </c>
      <c r="K88" s="94">
        <f t="shared" si="11"/>
        <v>119.01985111662532</v>
      </c>
    </row>
    <row r="89" spans="1:11" ht="46.5">
      <c r="A89" s="1"/>
      <c r="B89" s="15"/>
      <c r="C89" s="95" t="s">
        <v>130</v>
      </c>
      <c r="D89" s="96"/>
      <c r="E89" s="96"/>
      <c r="F89" s="153">
        <f>SUM(F90)</f>
        <v>241800</v>
      </c>
      <c r="G89" s="153">
        <f>SUM(G90)</f>
        <v>181350</v>
      </c>
      <c r="H89" s="94">
        <f>(G89/F89)*100</f>
        <v>75</v>
      </c>
      <c r="I89" s="153">
        <f>SUM(I90)</f>
        <v>241800</v>
      </c>
      <c r="J89" s="153">
        <f>SUM(J90)</f>
        <v>287790</v>
      </c>
      <c r="K89" s="94">
        <f>(J89/I89)*100</f>
        <v>119.01985111662532</v>
      </c>
    </row>
    <row r="90" spans="1:11" ht="97.5" customHeight="1">
      <c r="A90" s="1"/>
      <c r="B90" s="17" t="s">
        <v>105</v>
      </c>
      <c r="C90" s="102" t="s">
        <v>106</v>
      </c>
      <c r="D90" s="96">
        <v>170000</v>
      </c>
      <c r="E90" s="96">
        <v>0</v>
      </c>
      <c r="F90" s="99">
        <v>241800</v>
      </c>
      <c r="G90" s="99">
        <v>181350</v>
      </c>
      <c r="H90" s="89">
        <f>(G90/F90)*100</f>
        <v>75</v>
      </c>
      <c r="I90" s="99">
        <v>241800</v>
      </c>
      <c r="J90" s="99">
        <v>287790</v>
      </c>
      <c r="K90" s="89">
        <f>(J90/I90)*100</f>
        <v>119.01985111662532</v>
      </c>
    </row>
    <row r="91" spans="1:11" ht="23.25">
      <c r="A91" s="1"/>
      <c r="B91" s="23"/>
      <c r="C91" s="70"/>
      <c r="D91" s="101"/>
      <c r="E91" s="101"/>
      <c r="F91" s="113"/>
      <c r="G91" s="112"/>
      <c r="H91" s="112"/>
      <c r="I91" s="113"/>
      <c r="J91" s="112"/>
      <c r="K91" s="112"/>
    </row>
    <row r="92" spans="1:11" ht="23.25">
      <c r="A92" s="1"/>
      <c r="B92" s="20">
        <v>75023</v>
      </c>
      <c r="C92" s="92" t="s">
        <v>53</v>
      </c>
      <c r="D92" s="93">
        <f>SUM(D95:D102)</f>
        <v>446220</v>
      </c>
      <c r="E92" s="93">
        <f>SUM(E95:E102)</f>
        <v>0</v>
      </c>
      <c r="F92" s="94">
        <f aca="true" t="shared" si="12" ref="F92:K92">F93</f>
        <v>300927</v>
      </c>
      <c r="G92" s="94">
        <f t="shared" si="12"/>
        <v>230707.81</v>
      </c>
      <c r="H92" s="94">
        <f t="shared" si="12"/>
        <v>76.66570630086366</v>
      </c>
      <c r="I92" s="94">
        <f t="shared" si="12"/>
        <v>306054.01</v>
      </c>
      <c r="J92" s="94">
        <f t="shared" si="12"/>
        <v>320025</v>
      </c>
      <c r="K92" s="94">
        <f t="shared" si="12"/>
        <v>104.56487729077621</v>
      </c>
    </row>
    <row r="93" spans="1:11" ht="46.5">
      <c r="A93" s="1"/>
      <c r="B93" s="15"/>
      <c r="C93" s="95" t="s">
        <v>125</v>
      </c>
      <c r="D93" s="96"/>
      <c r="E93" s="96"/>
      <c r="F93" s="153">
        <f>SUM(F94,F95,F96,F100,F101,F102)</f>
        <v>300927</v>
      </c>
      <c r="G93" s="153">
        <f>SUM(G94,G95,G96,G100,G101,G102)</f>
        <v>230707.81</v>
      </c>
      <c r="H93" s="94">
        <f>(G93/F93)*100</f>
        <v>76.66570630086366</v>
      </c>
      <c r="I93" s="153">
        <f>SUM(I94,I95,I96,I100,I101,I102)</f>
        <v>306054.01</v>
      </c>
      <c r="J93" s="153">
        <f>SUM(J94,J95,J96,J100,J101,J102)</f>
        <v>320025</v>
      </c>
      <c r="K93" s="94">
        <f>(J93/I93)*100</f>
        <v>104.56487729077621</v>
      </c>
    </row>
    <row r="94" spans="1:11" ht="23.25" customHeight="1">
      <c r="A94" s="1"/>
      <c r="B94" s="16" t="s">
        <v>65</v>
      </c>
      <c r="C94" s="110" t="s">
        <v>27</v>
      </c>
      <c r="D94" s="135">
        <v>10000</v>
      </c>
      <c r="E94" s="135">
        <v>0</v>
      </c>
      <c r="F94" s="99">
        <v>0</v>
      </c>
      <c r="G94" s="99">
        <v>1498.14</v>
      </c>
      <c r="H94" s="89">
        <v>0</v>
      </c>
      <c r="I94" s="99">
        <v>1498.14</v>
      </c>
      <c r="J94" s="99">
        <v>0</v>
      </c>
      <c r="K94" s="89"/>
    </row>
    <row r="95" spans="1:11" ht="117" customHeight="1">
      <c r="A95" s="1"/>
      <c r="B95" s="16" t="s">
        <v>64</v>
      </c>
      <c r="C95" s="117" t="s">
        <v>124</v>
      </c>
      <c r="D95" s="96">
        <v>170000</v>
      </c>
      <c r="E95" s="96">
        <v>0</v>
      </c>
      <c r="F95" s="99">
        <v>160000</v>
      </c>
      <c r="G95" s="99">
        <v>124308.61</v>
      </c>
      <c r="H95" s="89">
        <f aca="true" t="shared" si="13" ref="H95:H102">(G95/F95)*100</f>
        <v>77.69288125</v>
      </c>
      <c r="I95" s="99">
        <v>160000</v>
      </c>
      <c r="J95" s="99">
        <f>160000+16000</f>
        <v>176000</v>
      </c>
      <c r="K95" s="89">
        <f>(J95/I95)*100</f>
        <v>110.00000000000001</v>
      </c>
    </row>
    <row r="96" spans="1:11" ht="21" customHeight="1">
      <c r="A96" s="1"/>
      <c r="B96" s="30" t="s">
        <v>69</v>
      </c>
      <c r="C96" s="117" t="s">
        <v>24</v>
      </c>
      <c r="D96" s="96">
        <v>100000</v>
      </c>
      <c r="E96" s="96">
        <v>0</v>
      </c>
      <c r="F96" s="99">
        <v>135000</v>
      </c>
      <c r="G96" s="99">
        <v>101191.44</v>
      </c>
      <c r="H96" s="89">
        <f t="shared" si="13"/>
        <v>74.95662222222222</v>
      </c>
      <c r="I96" s="99">
        <v>135000</v>
      </c>
      <c r="J96" s="99">
        <v>135000</v>
      </c>
      <c r="K96" s="89">
        <f>(J96/I96)*100</f>
        <v>100</v>
      </c>
    </row>
    <row r="97" spans="1:11" ht="15.75" customHeight="1" hidden="1" thickBot="1">
      <c r="A97" s="1"/>
      <c r="B97" s="13" t="s">
        <v>18</v>
      </c>
      <c r="C97" s="134" t="s">
        <v>20</v>
      </c>
      <c r="D97" s="98">
        <v>0</v>
      </c>
      <c r="E97" s="98">
        <v>0</v>
      </c>
      <c r="F97" s="89">
        <v>6037</v>
      </c>
      <c r="G97" s="89">
        <v>6037</v>
      </c>
      <c r="H97" s="89">
        <f t="shared" si="13"/>
        <v>100</v>
      </c>
      <c r="I97" s="89"/>
      <c r="J97" s="89"/>
      <c r="K97" s="89" t="e">
        <f>(J97/I97)*100</f>
        <v>#DIV/0!</v>
      </c>
    </row>
    <row r="98" spans="1:11" ht="9" customHeight="1" hidden="1" thickBot="1">
      <c r="A98" s="2"/>
      <c r="B98" s="31"/>
      <c r="C98" s="154"/>
      <c r="D98" s="155"/>
      <c r="E98" s="155"/>
      <c r="F98" s="139"/>
      <c r="G98" s="139"/>
      <c r="H98" s="89" t="e">
        <f t="shared" si="13"/>
        <v>#DIV/0!</v>
      </c>
      <c r="I98" s="139"/>
      <c r="J98" s="139"/>
      <c r="K98" s="89" t="e">
        <f>(J98/I98)*100</f>
        <v>#DIV/0!</v>
      </c>
    </row>
    <row r="99" spans="1:11" ht="15" customHeight="1" hidden="1">
      <c r="A99" s="2"/>
      <c r="B99" s="32"/>
      <c r="C99" s="154"/>
      <c r="D99" s="155"/>
      <c r="E99" s="155"/>
      <c r="F99" s="139">
        <v>321037</v>
      </c>
      <c r="G99" s="139">
        <v>321037</v>
      </c>
      <c r="H99" s="89">
        <f t="shared" si="13"/>
        <v>100</v>
      </c>
      <c r="I99" s="139"/>
      <c r="J99" s="139"/>
      <c r="K99" s="89" t="e">
        <f>(J99/I99)*100</f>
        <v>#DIV/0!</v>
      </c>
    </row>
    <row r="100" spans="1:11" ht="21.75" customHeight="1">
      <c r="A100" s="1"/>
      <c r="B100" s="33" t="s">
        <v>70</v>
      </c>
      <c r="C100" s="156" t="s">
        <v>25</v>
      </c>
      <c r="D100" s="96">
        <v>153750</v>
      </c>
      <c r="E100" s="96">
        <v>0</v>
      </c>
      <c r="F100" s="99">
        <v>0</v>
      </c>
      <c r="G100" s="99">
        <v>2519.12</v>
      </c>
      <c r="H100" s="89">
        <v>0</v>
      </c>
      <c r="I100" s="99">
        <v>2519.12</v>
      </c>
      <c r="J100" s="99">
        <v>2500</v>
      </c>
      <c r="K100" s="89"/>
    </row>
    <row r="101" spans="1:11" ht="21" customHeight="1">
      <c r="A101" s="1"/>
      <c r="B101" s="33" t="s">
        <v>115</v>
      </c>
      <c r="C101" s="156" t="s">
        <v>20</v>
      </c>
      <c r="D101" s="96">
        <v>17000</v>
      </c>
      <c r="E101" s="96">
        <v>0</v>
      </c>
      <c r="F101" s="99">
        <v>0</v>
      </c>
      <c r="G101" s="99">
        <v>1109.75</v>
      </c>
      <c r="H101" s="89">
        <v>0</v>
      </c>
      <c r="I101" s="99">
        <v>1109.75</v>
      </c>
      <c r="J101" s="99">
        <v>0</v>
      </c>
      <c r="K101" s="89"/>
    </row>
    <row r="102" spans="1:11" ht="95.25" customHeight="1">
      <c r="A102" s="2"/>
      <c r="B102" s="16">
        <v>2360</v>
      </c>
      <c r="C102" s="133" t="s">
        <v>176</v>
      </c>
      <c r="D102" s="135">
        <v>5470</v>
      </c>
      <c r="E102" s="135">
        <v>0</v>
      </c>
      <c r="F102" s="99">
        <v>5927</v>
      </c>
      <c r="G102" s="99">
        <v>80.75</v>
      </c>
      <c r="H102" s="99">
        <f t="shared" si="13"/>
        <v>1.3624093133119621</v>
      </c>
      <c r="I102" s="99">
        <v>5927</v>
      </c>
      <c r="J102" s="99">
        <v>6525</v>
      </c>
      <c r="K102" s="99">
        <f>(J102/I102)*100</f>
        <v>110.08942129239074</v>
      </c>
    </row>
    <row r="103" spans="1:11" ht="25.5" customHeight="1">
      <c r="A103" s="2"/>
      <c r="B103" s="46">
        <v>75056</v>
      </c>
      <c r="C103" s="157" t="s">
        <v>184</v>
      </c>
      <c r="D103" s="158" t="e">
        <f>SUM(D106:D112)</f>
        <v>#REF!</v>
      </c>
      <c r="E103" s="158" t="e">
        <f>SUM(E106:E112)</f>
        <v>#REF!</v>
      </c>
      <c r="F103" s="153">
        <f aca="true" t="shared" si="14" ref="F103:K103">F104</f>
        <v>9107</v>
      </c>
      <c r="G103" s="153">
        <f t="shared" si="14"/>
        <v>9107</v>
      </c>
      <c r="H103" s="153">
        <f t="shared" si="14"/>
        <v>100</v>
      </c>
      <c r="I103" s="153">
        <f t="shared" si="14"/>
        <v>9107</v>
      </c>
      <c r="J103" s="153">
        <f t="shared" si="14"/>
        <v>0</v>
      </c>
      <c r="K103" s="153">
        <f t="shared" si="14"/>
        <v>0</v>
      </c>
    </row>
    <row r="104" spans="1:11" ht="46.5">
      <c r="A104" s="2"/>
      <c r="B104" s="15"/>
      <c r="C104" s="95" t="s">
        <v>131</v>
      </c>
      <c r="D104" s="96"/>
      <c r="E104" s="96"/>
      <c r="F104" s="153">
        <f>SUM(F105)</f>
        <v>9107</v>
      </c>
      <c r="G104" s="153">
        <f>SUM(G105)</f>
        <v>9107</v>
      </c>
      <c r="H104" s="94">
        <f>(G104/F104)*100</f>
        <v>100</v>
      </c>
      <c r="I104" s="153">
        <f>SUM(I105)</f>
        <v>9107</v>
      </c>
      <c r="J104" s="153">
        <f>SUM(J105)</f>
        <v>0</v>
      </c>
      <c r="K104" s="94">
        <f>(J104/I104)*100</f>
        <v>0</v>
      </c>
    </row>
    <row r="105" spans="1:11" ht="93.75" customHeight="1">
      <c r="A105" s="2"/>
      <c r="B105" s="17" t="s">
        <v>105</v>
      </c>
      <c r="C105" s="102" t="s">
        <v>106</v>
      </c>
      <c r="D105" s="135">
        <v>10000</v>
      </c>
      <c r="E105" s="135">
        <v>0</v>
      </c>
      <c r="F105" s="99">
        <v>9107</v>
      </c>
      <c r="G105" s="99">
        <v>9107</v>
      </c>
      <c r="H105" s="89">
        <f>(G105/F105)*100</f>
        <v>100</v>
      </c>
      <c r="I105" s="99">
        <v>9107</v>
      </c>
      <c r="J105" s="99">
        <v>0</v>
      </c>
      <c r="K105" s="89">
        <f>(J105/I105)*100</f>
        <v>0</v>
      </c>
    </row>
    <row r="106" spans="1:11" ht="23.25" customHeight="1">
      <c r="A106" s="2"/>
      <c r="B106" s="20">
        <v>75095</v>
      </c>
      <c r="C106" s="92" t="s">
        <v>19</v>
      </c>
      <c r="D106" s="93" t="e">
        <f>SUM(D109:D115)</f>
        <v>#REF!</v>
      </c>
      <c r="E106" s="93" t="e">
        <f>SUM(E109:E115)</f>
        <v>#REF!</v>
      </c>
      <c r="F106" s="94">
        <f aca="true" t="shared" si="15" ref="F106:K106">F107</f>
        <v>13352</v>
      </c>
      <c r="G106" s="94">
        <f t="shared" si="15"/>
        <v>0</v>
      </c>
      <c r="H106" s="94">
        <f t="shared" si="15"/>
        <v>0</v>
      </c>
      <c r="I106" s="94">
        <f t="shared" si="15"/>
        <v>0</v>
      </c>
      <c r="J106" s="94">
        <f t="shared" si="15"/>
        <v>13352</v>
      </c>
      <c r="K106" s="94">
        <f t="shared" si="15"/>
        <v>0</v>
      </c>
    </row>
    <row r="107" spans="1:11" ht="46.5">
      <c r="A107" s="2"/>
      <c r="B107" s="15"/>
      <c r="C107" s="95" t="s">
        <v>131</v>
      </c>
      <c r="D107" s="96"/>
      <c r="E107" s="96"/>
      <c r="F107" s="153">
        <f>SUM(F108,F109)</f>
        <v>13352</v>
      </c>
      <c r="G107" s="153">
        <f>SUM(G108,G109)</f>
        <v>0</v>
      </c>
      <c r="H107" s="94">
        <f>(G107/F107)*100</f>
        <v>0</v>
      </c>
      <c r="I107" s="153">
        <f>SUM(I108,I109)</f>
        <v>0</v>
      </c>
      <c r="J107" s="153">
        <f>SUM(J108,J109)</f>
        <v>13352</v>
      </c>
      <c r="K107" s="94">
        <v>0</v>
      </c>
    </row>
    <row r="108" spans="1:11" ht="144" customHeight="1">
      <c r="A108" s="2"/>
      <c r="B108" s="16" t="s">
        <v>148</v>
      </c>
      <c r="C108" s="102" t="s">
        <v>187</v>
      </c>
      <c r="D108" s="135">
        <v>10000</v>
      </c>
      <c r="E108" s="135">
        <v>0</v>
      </c>
      <c r="F108" s="99">
        <v>11349</v>
      </c>
      <c r="G108" s="99">
        <v>0</v>
      </c>
      <c r="H108" s="89">
        <f>(G108/F108)*100</f>
        <v>0</v>
      </c>
      <c r="I108" s="99">
        <v>0</v>
      </c>
      <c r="J108" s="99">
        <v>11349</v>
      </c>
      <c r="K108" s="89">
        <v>0</v>
      </c>
    </row>
    <row r="109" spans="1:11" ht="144.75" customHeight="1" thickBot="1">
      <c r="A109" s="2"/>
      <c r="B109" s="16" t="s">
        <v>121</v>
      </c>
      <c r="C109" s="102" t="s">
        <v>187</v>
      </c>
      <c r="D109" s="96">
        <v>170000</v>
      </c>
      <c r="E109" s="96">
        <v>0</v>
      </c>
      <c r="F109" s="99">
        <v>2003</v>
      </c>
      <c r="G109" s="99">
        <v>0</v>
      </c>
      <c r="H109" s="140">
        <f>(G109/F109)*100</f>
        <v>0</v>
      </c>
      <c r="I109" s="99">
        <v>0</v>
      </c>
      <c r="J109" s="99">
        <v>2003</v>
      </c>
      <c r="K109" s="140">
        <v>0</v>
      </c>
    </row>
    <row r="110" spans="1:11" ht="30.75" customHeight="1" thickBot="1">
      <c r="A110" s="1"/>
      <c r="B110" s="34"/>
      <c r="C110" s="103" t="s">
        <v>10</v>
      </c>
      <c r="D110" s="142" t="e">
        <f>SUM(#REF!,D92)</f>
        <v>#REF!</v>
      </c>
      <c r="E110" s="142" t="e">
        <f>SUM(#REF!,E92)</f>
        <v>#REF!</v>
      </c>
      <c r="F110" s="105">
        <f>SUM(F88,F92,F103,F106)</f>
        <v>565186</v>
      </c>
      <c r="G110" s="105">
        <f>SUM(G88,G92,G103,G106)</f>
        <v>421164.81</v>
      </c>
      <c r="H110" s="94">
        <f>(G110/F110)*100</f>
        <v>74.51791268715078</v>
      </c>
      <c r="I110" s="105">
        <f>SUM(I88,I92,I103,I106)</f>
        <v>556961.01</v>
      </c>
      <c r="J110" s="105">
        <f>SUM(J88,J92,J103,J106)</f>
        <v>621167</v>
      </c>
      <c r="K110" s="94">
        <f>(J110/I110)*100</f>
        <v>111.52791467395535</v>
      </c>
    </row>
    <row r="111" spans="1:11" ht="24" thickBot="1">
      <c r="A111" s="1"/>
      <c r="B111" s="35"/>
      <c r="C111" s="103"/>
      <c r="D111" s="118"/>
      <c r="E111" s="118"/>
      <c r="F111" s="119"/>
      <c r="G111" s="119"/>
      <c r="H111" s="121"/>
      <c r="I111" s="119"/>
      <c r="J111" s="121"/>
      <c r="K111" s="121"/>
    </row>
    <row r="112" spans="1:11" ht="69.75">
      <c r="A112" s="1"/>
      <c r="B112" s="36">
        <v>751</v>
      </c>
      <c r="C112" s="159" t="s">
        <v>108</v>
      </c>
      <c r="D112" s="126"/>
      <c r="E112" s="126"/>
      <c r="F112" s="160"/>
      <c r="G112" s="160"/>
      <c r="H112" s="161"/>
      <c r="I112" s="160"/>
      <c r="J112" s="161"/>
      <c r="K112" s="161"/>
    </row>
    <row r="113" spans="1:11" ht="46.5">
      <c r="A113" s="1"/>
      <c r="B113" s="20">
        <v>75101</v>
      </c>
      <c r="C113" s="159" t="s">
        <v>109</v>
      </c>
      <c r="D113" s="93">
        <f>SUM(D115)</f>
        <v>600</v>
      </c>
      <c r="E113" s="93">
        <f>SUM(E115)</f>
        <v>0</v>
      </c>
      <c r="F113" s="94">
        <f>SUM(F115)</f>
        <v>6385</v>
      </c>
      <c r="G113" s="94">
        <f>SUM(G115)</f>
        <v>4788</v>
      </c>
      <c r="H113" s="94">
        <f>(G113/F113)*100</f>
        <v>74.98825371965545</v>
      </c>
      <c r="I113" s="94">
        <f>SUM(I115)</f>
        <v>6385</v>
      </c>
      <c r="J113" s="94">
        <f>SUM(J115)</f>
        <v>6313</v>
      </c>
      <c r="K113" s="94">
        <f>(J113/I113)*100</f>
        <v>98.87235708692248</v>
      </c>
    </row>
    <row r="114" spans="1:11" ht="46.5">
      <c r="A114" s="1"/>
      <c r="B114" s="15"/>
      <c r="C114" s="95" t="s">
        <v>132</v>
      </c>
      <c r="D114" s="96"/>
      <c r="E114" s="96"/>
      <c r="F114" s="153">
        <f>SUM(F115)</f>
        <v>6385</v>
      </c>
      <c r="G114" s="153">
        <f>SUM(G115)</f>
        <v>4788</v>
      </c>
      <c r="H114" s="94">
        <f>(G114/F114)*100</f>
        <v>74.98825371965545</v>
      </c>
      <c r="I114" s="153">
        <f>SUM(I115)</f>
        <v>6385</v>
      </c>
      <c r="J114" s="153">
        <f>SUM(J115)</f>
        <v>6313</v>
      </c>
      <c r="K114" s="94">
        <f>(J114/I114)*100</f>
        <v>98.87235708692248</v>
      </c>
    </row>
    <row r="115" spans="1:11" ht="96.75" customHeight="1">
      <c r="A115" s="1"/>
      <c r="B115" s="17" t="s">
        <v>105</v>
      </c>
      <c r="C115" s="102" t="s">
        <v>106</v>
      </c>
      <c r="D115" s="98">
        <v>600</v>
      </c>
      <c r="E115" s="98">
        <v>0</v>
      </c>
      <c r="F115" s="89">
        <v>6385</v>
      </c>
      <c r="G115" s="89">
        <v>4788</v>
      </c>
      <c r="H115" s="89">
        <f>(G115/F115)*100</f>
        <v>74.98825371965545</v>
      </c>
      <c r="I115" s="89">
        <v>6385</v>
      </c>
      <c r="J115" s="89">
        <v>6313</v>
      </c>
      <c r="K115" s="89">
        <f>(J115/I115)*100</f>
        <v>98.87235708692248</v>
      </c>
    </row>
    <row r="116" spans="1:11" ht="23.25">
      <c r="A116" s="1"/>
      <c r="B116" s="25"/>
      <c r="C116" s="162"/>
      <c r="D116" s="163"/>
      <c r="E116" s="163"/>
      <c r="F116" s="112"/>
      <c r="G116" s="112"/>
      <c r="H116" s="131"/>
      <c r="I116" s="112"/>
      <c r="J116" s="112"/>
      <c r="K116" s="131"/>
    </row>
    <row r="117" spans="1:11" ht="46.5">
      <c r="A117" s="1"/>
      <c r="B117" s="20">
        <v>75107</v>
      </c>
      <c r="C117" s="159" t="s">
        <v>149</v>
      </c>
      <c r="D117" s="93">
        <f>SUM(D119)</f>
        <v>600</v>
      </c>
      <c r="E117" s="93">
        <f>SUM(E119)</f>
        <v>0</v>
      </c>
      <c r="F117" s="94">
        <f>SUM(F119)</f>
        <v>78592</v>
      </c>
      <c r="G117" s="94">
        <f>SUM(G119)</f>
        <v>75862</v>
      </c>
      <c r="H117" s="94">
        <f>(G117/F117)*100</f>
        <v>96.52636400651465</v>
      </c>
      <c r="I117" s="94">
        <f>SUM(I119)</f>
        <v>78592</v>
      </c>
      <c r="J117" s="94">
        <f>SUM(J119)</f>
        <v>0</v>
      </c>
      <c r="K117" s="94">
        <f>(J117/I117)*100</f>
        <v>0</v>
      </c>
    </row>
    <row r="118" spans="1:11" ht="46.5">
      <c r="A118" s="1"/>
      <c r="B118" s="15"/>
      <c r="C118" s="95" t="s">
        <v>132</v>
      </c>
      <c r="D118" s="96"/>
      <c r="E118" s="96"/>
      <c r="F118" s="153">
        <f>SUM(F119)</f>
        <v>78592</v>
      </c>
      <c r="G118" s="153">
        <f>SUM(G119)</f>
        <v>75862</v>
      </c>
      <c r="H118" s="94">
        <f>(G118/F118)*100</f>
        <v>96.52636400651465</v>
      </c>
      <c r="I118" s="153">
        <f>SUM(I119)</f>
        <v>78592</v>
      </c>
      <c r="J118" s="153">
        <f>SUM(J119)</f>
        <v>0</v>
      </c>
      <c r="K118" s="94">
        <f>(J118/I118)*100</f>
        <v>0</v>
      </c>
    </row>
    <row r="119" spans="1:11" ht="105" customHeight="1" thickBot="1">
      <c r="A119" s="1"/>
      <c r="B119" s="17" t="s">
        <v>105</v>
      </c>
      <c r="C119" s="102" t="s">
        <v>106</v>
      </c>
      <c r="D119" s="98">
        <v>600</v>
      </c>
      <c r="E119" s="98">
        <v>0</v>
      </c>
      <c r="F119" s="89">
        <v>78592</v>
      </c>
      <c r="G119" s="89">
        <v>75862</v>
      </c>
      <c r="H119" s="140">
        <f>(G119/F119)*100</f>
        <v>96.52636400651465</v>
      </c>
      <c r="I119" s="89">
        <v>78592</v>
      </c>
      <c r="J119" s="89">
        <v>0</v>
      </c>
      <c r="K119" s="140">
        <f>(J119/I119)*100</f>
        <v>0</v>
      </c>
    </row>
    <row r="120" spans="1:11" ht="28.5" customHeight="1" thickBot="1">
      <c r="A120" s="1"/>
      <c r="B120" s="34"/>
      <c r="C120" s="103" t="s">
        <v>110</v>
      </c>
      <c r="D120" s="142" t="e">
        <f>SUM(#REF!,D111)</f>
        <v>#REF!</v>
      </c>
      <c r="E120" s="142" t="e">
        <f>SUM(#REF!,E111)</f>
        <v>#REF!</v>
      </c>
      <c r="F120" s="105">
        <f>SUM(F113,F117)</f>
        <v>84977</v>
      </c>
      <c r="G120" s="105">
        <f>SUM(G113,G117)</f>
        <v>80650</v>
      </c>
      <c r="H120" s="94">
        <f>(G120/F120)*100</f>
        <v>94.90803393859515</v>
      </c>
      <c r="I120" s="105">
        <f>SUM(I113,I117)</f>
        <v>84977</v>
      </c>
      <c r="J120" s="105">
        <f>SUM(J113,J117)</f>
        <v>6313</v>
      </c>
      <c r="K120" s="94">
        <f>(J120/I120)*100</f>
        <v>7.429069042211422</v>
      </c>
    </row>
    <row r="121" spans="1:11" ht="23.25">
      <c r="A121" s="1"/>
      <c r="B121" s="28"/>
      <c r="C121" s="145"/>
      <c r="D121" s="146"/>
      <c r="E121" s="146"/>
      <c r="F121" s="147"/>
      <c r="G121" s="147"/>
      <c r="H121" s="148"/>
      <c r="I121" s="147"/>
      <c r="J121" s="148"/>
      <c r="K121" s="148"/>
    </row>
    <row r="122" spans="1:11" ht="24" thickBot="1">
      <c r="A122" s="1"/>
      <c r="B122" s="29"/>
      <c r="C122" s="149"/>
      <c r="D122" s="150"/>
      <c r="E122" s="150"/>
      <c r="F122" s="151"/>
      <c r="G122" s="151"/>
      <c r="H122" s="152"/>
      <c r="I122" s="151"/>
      <c r="J122" s="152"/>
      <c r="K122" s="152"/>
    </row>
    <row r="123" spans="1:11" ht="23.25">
      <c r="A123" s="1"/>
      <c r="B123" s="36">
        <v>752</v>
      </c>
      <c r="C123" s="159" t="s">
        <v>111</v>
      </c>
      <c r="D123" s="126"/>
      <c r="E123" s="126"/>
      <c r="F123" s="160"/>
      <c r="G123" s="160"/>
      <c r="H123" s="94"/>
      <c r="I123" s="161"/>
      <c r="J123" s="161"/>
      <c r="K123" s="94"/>
    </row>
    <row r="124" spans="1:11" ht="23.25">
      <c r="A124" s="1"/>
      <c r="B124" s="20">
        <v>75212</v>
      </c>
      <c r="C124" s="92" t="s">
        <v>112</v>
      </c>
      <c r="D124" s="93">
        <f>SUM(D126)</f>
        <v>600</v>
      </c>
      <c r="E124" s="93">
        <f>SUM(E126)</f>
        <v>0</v>
      </c>
      <c r="F124" s="94">
        <f>SUM(F126)</f>
        <v>2500</v>
      </c>
      <c r="G124" s="94">
        <f>SUM(G126)</f>
        <v>0</v>
      </c>
      <c r="H124" s="94">
        <f>(G124/F124)*100</f>
        <v>0</v>
      </c>
      <c r="I124" s="94">
        <f>SUM(I126)</f>
        <v>2500</v>
      </c>
      <c r="J124" s="94">
        <f>SUM(J126)</f>
        <v>2500</v>
      </c>
      <c r="K124" s="94">
        <f>(J124/I124)*100</f>
        <v>100</v>
      </c>
    </row>
    <row r="125" spans="1:11" ht="46.5">
      <c r="A125" s="1"/>
      <c r="B125" s="15"/>
      <c r="C125" s="95" t="s">
        <v>132</v>
      </c>
      <c r="D125" s="96"/>
      <c r="E125" s="96"/>
      <c r="F125" s="153">
        <f>SUM(F126)</f>
        <v>2500</v>
      </c>
      <c r="G125" s="153">
        <f>SUM(G126)</f>
        <v>0</v>
      </c>
      <c r="H125" s="94">
        <f>(G125/F125)*100</f>
        <v>0</v>
      </c>
      <c r="I125" s="153">
        <f>SUM(I126)</f>
        <v>2500</v>
      </c>
      <c r="J125" s="153">
        <f>SUM(J126)</f>
        <v>2500</v>
      </c>
      <c r="K125" s="94">
        <f>(J125/I125)*100</f>
        <v>100</v>
      </c>
    </row>
    <row r="126" spans="1:11" ht="99.75" customHeight="1" thickBot="1">
      <c r="A126" s="1"/>
      <c r="B126" s="17" t="s">
        <v>105</v>
      </c>
      <c r="C126" s="102" t="s">
        <v>106</v>
      </c>
      <c r="D126" s="98">
        <v>600</v>
      </c>
      <c r="E126" s="98">
        <v>0</v>
      </c>
      <c r="F126" s="89">
        <v>2500</v>
      </c>
      <c r="G126" s="89">
        <v>0</v>
      </c>
      <c r="H126" s="89">
        <f>(G126/F126)*100</f>
        <v>0</v>
      </c>
      <c r="I126" s="89">
        <v>2500</v>
      </c>
      <c r="J126" s="89">
        <v>2500</v>
      </c>
      <c r="K126" s="89">
        <f>(J126/I126)*100</f>
        <v>100</v>
      </c>
    </row>
    <row r="127" spans="1:11" ht="28.5" customHeight="1" thickBot="1">
      <c r="A127" s="1"/>
      <c r="B127" s="34"/>
      <c r="C127" s="103" t="s">
        <v>113</v>
      </c>
      <c r="D127" s="142" t="e">
        <f>SUM(#REF!,#REF!)</f>
        <v>#REF!</v>
      </c>
      <c r="E127" s="142" t="e">
        <f>SUM(#REF!,#REF!)</f>
        <v>#REF!</v>
      </c>
      <c r="F127" s="105">
        <f>SUM(F124)</f>
        <v>2500</v>
      </c>
      <c r="G127" s="105">
        <f>SUM(G124)</f>
        <v>0</v>
      </c>
      <c r="H127" s="94">
        <f>(G127/F127)*100</f>
        <v>0</v>
      </c>
      <c r="I127" s="105">
        <f>SUM(I124)</f>
        <v>2500</v>
      </c>
      <c r="J127" s="105">
        <f>SUM(J124)</f>
        <v>2500</v>
      </c>
      <c r="K127" s="94">
        <f>(J127/I127)*100</f>
        <v>100</v>
      </c>
    </row>
    <row r="128" spans="1:11" ht="24" thickBot="1">
      <c r="A128" s="1"/>
      <c r="B128" s="35"/>
      <c r="C128" s="103"/>
      <c r="D128" s="118"/>
      <c r="E128" s="118"/>
      <c r="F128" s="119"/>
      <c r="G128" s="119"/>
      <c r="H128" s="121"/>
      <c r="I128" s="119"/>
      <c r="J128" s="121"/>
      <c r="K128" s="121"/>
    </row>
    <row r="129" spans="1:11" ht="52.5" customHeight="1">
      <c r="A129" s="1"/>
      <c r="B129" s="36">
        <v>754</v>
      </c>
      <c r="C129" s="159" t="s">
        <v>54</v>
      </c>
      <c r="D129" s="126"/>
      <c r="E129" s="126"/>
      <c r="F129" s="160"/>
      <c r="G129" s="160"/>
      <c r="H129" s="161"/>
      <c r="I129" s="160"/>
      <c r="J129" s="161"/>
      <c r="K129" s="161"/>
    </row>
    <row r="130" spans="1:11" ht="17.25" customHeight="1">
      <c r="A130" s="1"/>
      <c r="B130" s="24"/>
      <c r="C130" s="132"/>
      <c r="D130" s="144"/>
      <c r="E130" s="144"/>
      <c r="F130" s="113"/>
      <c r="G130" s="113"/>
      <c r="H130" s="112"/>
      <c r="I130" s="113"/>
      <c r="J130" s="112"/>
      <c r="K130" s="112"/>
    </row>
    <row r="131" spans="1:11" ht="18.75" customHeight="1">
      <c r="A131" s="1"/>
      <c r="B131" s="20">
        <v>75416</v>
      </c>
      <c r="C131" s="92" t="s">
        <v>11</v>
      </c>
      <c r="D131" s="93">
        <f>SUM(D133)</f>
        <v>5000</v>
      </c>
      <c r="E131" s="93">
        <f>SUM(E133)</f>
        <v>0</v>
      </c>
      <c r="F131" s="94">
        <f>SUM(F132)</f>
        <v>26000</v>
      </c>
      <c r="G131" s="94">
        <f>SUM(G132)</f>
        <v>18714.57</v>
      </c>
      <c r="H131" s="94">
        <f>(G131/F131)*100</f>
        <v>71.97911538461538</v>
      </c>
      <c r="I131" s="94">
        <f>SUM(I132)</f>
        <v>26323.96</v>
      </c>
      <c r="J131" s="94">
        <f>SUM(J132)</f>
        <v>29600</v>
      </c>
      <c r="K131" s="94">
        <f>(J131/I131)*100</f>
        <v>112.44508804906252</v>
      </c>
    </row>
    <row r="132" spans="1:11" ht="46.5">
      <c r="A132" s="1"/>
      <c r="B132" s="15"/>
      <c r="C132" s="95" t="s">
        <v>131</v>
      </c>
      <c r="D132" s="96"/>
      <c r="E132" s="96"/>
      <c r="F132" s="153">
        <f>SUM(F133:F134)</f>
        <v>26000</v>
      </c>
      <c r="G132" s="153">
        <f>SUM(G133:G134)</f>
        <v>18714.57</v>
      </c>
      <c r="H132" s="94">
        <f>(G132/F132)*100</f>
        <v>71.97911538461538</v>
      </c>
      <c r="I132" s="153">
        <f>SUM(I133:I134)</f>
        <v>26323.96</v>
      </c>
      <c r="J132" s="153">
        <f>SUM(J133:J134)</f>
        <v>29600</v>
      </c>
      <c r="K132" s="94">
        <f>(J132/I132)*100</f>
        <v>112.44508804906252</v>
      </c>
    </row>
    <row r="133" spans="1:11" ht="46.5">
      <c r="A133" s="1"/>
      <c r="B133" s="24" t="s">
        <v>71</v>
      </c>
      <c r="C133" s="132" t="s">
        <v>29</v>
      </c>
      <c r="D133" s="144">
        <v>5000</v>
      </c>
      <c r="E133" s="144">
        <v>0</v>
      </c>
      <c r="F133" s="112">
        <v>26000</v>
      </c>
      <c r="G133" s="112">
        <v>18390.61</v>
      </c>
      <c r="H133" s="89">
        <f>(G133/F133)*100</f>
        <v>70.73311538461539</v>
      </c>
      <c r="I133" s="112">
        <v>26000</v>
      </c>
      <c r="J133" s="112">
        <v>29600</v>
      </c>
      <c r="K133" s="89">
        <f>(J133/I133)*100</f>
        <v>113.84615384615384</v>
      </c>
    </row>
    <row r="134" spans="1:11" ht="21" customHeight="1">
      <c r="A134" s="1"/>
      <c r="B134" s="33" t="s">
        <v>115</v>
      </c>
      <c r="C134" s="156" t="s">
        <v>20</v>
      </c>
      <c r="D134" s="96">
        <v>17000</v>
      </c>
      <c r="E134" s="96">
        <v>0</v>
      </c>
      <c r="F134" s="99">
        <v>0</v>
      </c>
      <c r="G134" s="99">
        <v>323.96</v>
      </c>
      <c r="H134" s="89">
        <v>0</v>
      </c>
      <c r="I134" s="99">
        <v>323.96</v>
      </c>
      <c r="J134" s="99">
        <v>0</v>
      </c>
      <c r="K134" s="89">
        <v>0</v>
      </c>
    </row>
    <row r="135" spans="1:11" ht="21" customHeight="1">
      <c r="A135" s="1"/>
      <c r="B135" s="37"/>
      <c r="C135" s="154"/>
      <c r="D135" s="101"/>
      <c r="E135" s="101"/>
      <c r="F135" s="113"/>
      <c r="G135" s="112"/>
      <c r="H135" s="112"/>
      <c r="I135" s="112"/>
      <c r="J135" s="112"/>
      <c r="K135" s="112"/>
    </row>
    <row r="136" spans="1:11" ht="21.75" customHeight="1">
      <c r="A136" s="1"/>
      <c r="B136" s="20">
        <v>75478</v>
      </c>
      <c r="C136" s="92" t="s">
        <v>150</v>
      </c>
      <c r="D136" s="93">
        <f>SUM(D139)</f>
        <v>451000</v>
      </c>
      <c r="E136" s="93">
        <f>SUM(E139)</f>
        <v>0</v>
      </c>
      <c r="F136" s="94">
        <f>SUM(F137)</f>
        <v>133289</v>
      </c>
      <c r="G136" s="94">
        <f>SUM(G137)</f>
        <v>133288.63</v>
      </c>
      <c r="H136" s="94">
        <f>(G136/F136)*100</f>
        <v>99.99972240770056</v>
      </c>
      <c r="I136" s="94">
        <f>SUM(I137)</f>
        <v>133288.63</v>
      </c>
      <c r="J136" s="94">
        <f>SUM(J137)</f>
        <v>0</v>
      </c>
      <c r="K136" s="94">
        <f>(J136/I136)*100</f>
        <v>0</v>
      </c>
    </row>
    <row r="137" spans="1:11" ht="46.5">
      <c r="A137" s="1"/>
      <c r="B137" s="15"/>
      <c r="C137" s="95" t="s">
        <v>131</v>
      </c>
      <c r="D137" s="96"/>
      <c r="E137" s="96"/>
      <c r="F137" s="153">
        <f>SUM(F138:F139)</f>
        <v>133289</v>
      </c>
      <c r="G137" s="153">
        <f>SUM(G138:G139)</f>
        <v>133288.63</v>
      </c>
      <c r="H137" s="94">
        <f>(G137/F137)*100</f>
        <v>99.99972240770056</v>
      </c>
      <c r="I137" s="153">
        <f>SUM(I138:I139)</f>
        <v>133288.63</v>
      </c>
      <c r="J137" s="153">
        <f>SUM(J138:J139)</f>
        <v>0</v>
      </c>
      <c r="K137" s="94">
        <f>(J137/I137)*100</f>
        <v>0</v>
      </c>
    </row>
    <row r="138" spans="1:11" ht="98.25" customHeight="1">
      <c r="A138" s="1"/>
      <c r="B138" s="16" t="s">
        <v>105</v>
      </c>
      <c r="C138" s="102" t="s">
        <v>106</v>
      </c>
      <c r="D138" s="135">
        <v>5000</v>
      </c>
      <c r="E138" s="135">
        <v>0</v>
      </c>
      <c r="F138" s="99">
        <v>33000</v>
      </c>
      <c r="G138" s="99">
        <v>33000</v>
      </c>
      <c r="H138" s="89">
        <f>(G138/F138)*100</f>
        <v>100</v>
      </c>
      <c r="I138" s="99">
        <v>33000</v>
      </c>
      <c r="J138" s="99">
        <v>0</v>
      </c>
      <c r="K138" s="99"/>
    </row>
    <row r="139" spans="1:11" ht="68.25" customHeight="1" thickBot="1">
      <c r="A139" s="2"/>
      <c r="B139" s="38">
        <v>2030</v>
      </c>
      <c r="C139" s="117" t="s">
        <v>49</v>
      </c>
      <c r="D139" s="96">
        <v>451000</v>
      </c>
      <c r="E139" s="96">
        <v>0</v>
      </c>
      <c r="F139" s="99">
        <v>100289</v>
      </c>
      <c r="G139" s="99">
        <v>100288.63</v>
      </c>
      <c r="H139" s="140">
        <f>(G139/F139)*100</f>
        <v>99.99963106621863</v>
      </c>
      <c r="I139" s="99">
        <v>100288.63</v>
      </c>
      <c r="J139" s="99">
        <v>0</v>
      </c>
      <c r="K139" s="89">
        <f>(J139/I139)*100</f>
        <v>0</v>
      </c>
    </row>
    <row r="140" spans="1:11" ht="27.75" customHeight="1" thickBot="1">
      <c r="A140" s="1"/>
      <c r="B140" s="34"/>
      <c r="C140" s="141" t="s">
        <v>12</v>
      </c>
      <c r="D140" s="142">
        <f>SUM(D131)</f>
        <v>5000</v>
      </c>
      <c r="E140" s="142">
        <f>SUM(E131)</f>
        <v>0</v>
      </c>
      <c r="F140" s="105">
        <f>SUM(F131,F136)</f>
        <v>159289</v>
      </c>
      <c r="G140" s="105">
        <f>SUM(G131,G136)</f>
        <v>152003.2</v>
      </c>
      <c r="H140" s="94">
        <f>(G140/F140)*100</f>
        <v>95.42604950749896</v>
      </c>
      <c r="I140" s="105">
        <f>SUM(I131,I136)</f>
        <v>159612.59</v>
      </c>
      <c r="J140" s="105">
        <f>SUM(J131,J136)</f>
        <v>29600</v>
      </c>
      <c r="K140" s="94">
        <f>(J140/I140)*100</f>
        <v>18.544903005458405</v>
      </c>
    </row>
    <row r="141" spans="1:11" ht="18.75" customHeight="1" thickBot="1">
      <c r="A141" s="1"/>
      <c r="B141" s="35"/>
      <c r="C141" s="164"/>
      <c r="D141" s="164"/>
      <c r="E141" s="164"/>
      <c r="F141" s="165"/>
      <c r="G141" s="165"/>
      <c r="H141" s="166"/>
      <c r="I141" s="165"/>
      <c r="J141" s="166"/>
      <c r="K141" s="166"/>
    </row>
    <row r="142" spans="1:11" ht="97.5" customHeight="1">
      <c r="A142" s="1"/>
      <c r="B142" s="39">
        <v>756</v>
      </c>
      <c r="C142" s="167" t="s">
        <v>55</v>
      </c>
      <c r="D142" s="168"/>
      <c r="E142" s="126"/>
      <c r="F142" s="160"/>
      <c r="G142" s="160"/>
      <c r="H142" s="161"/>
      <c r="I142" s="161"/>
      <c r="J142" s="161"/>
      <c r="K142" s="161"/>
    </row>
    <row r="143" spans="1:11" ht="47.25" customHeight="1">
      <c r="A143" s="1"/>
      <c r="B143" s="39">
        <v>75601</v>
      </c>
      <c r="C143" s="169" t="s">
        <v>30</v>
      </c>
      <c r="D143" s="170">
        <f>SUM(D146)</f>
        <v>129330</v>
      </c>
      <c r="E143" s="170">
        <f>SUM(E146)</f>
        <v>0</v>
      </c>
      <c r="F143" s="94">
        <f aca="true" t="shared" si="16" ref="F143:K143">SUM(F145)</f>
        <v>127152</v>
      </c>
      <c r="G143" s="94">
        <f t="shared" si="16"/>
        <v>88154.48</v>
      </c>
      <c r="H143" s="94">
        <f t="shared" si="16"/>
        <v>69.32999874166352</v>
      </c>
      <c r="I143" s="94">
        <f t="shared" si="16"/>
        <v>117324.79999999999</v>
      </c>
      <c r="J143" s="94">
        <f t="shared" si="16"/>
        <v>117500</v>
      </c>
      <c r="K143" s="94">
        <f t="shared" si="16"/>
        <v>100.14932904211216</v>
      </c>
    </row>
    <row r="144" spans="1:11" ht="15.75" customHeight="1" hidden="1">
      <c r="A144" s="1"/>
      <c r="B144" s="23"/>
      <c r="C144" s="70"/>
      <c r="D144" s="171"/>
      <c r="E144" s="171"/>
      <c r="F144" s="131"/>
      <c r="G144" s="131"/>
      <c r="H144" s="131"/>
      <c r="I144" s="131"/>
      <c r="J144" s="131"/>
      <c r="K144" s="131"/>
    </row>
    <row r="145" spans="1:11" ht="46.5">
      <c r="A145" s="1"/>
      <c r="B145" s="15"/>
      <c r="C145" s="95" t="s">
        <v>123</v>
      </c>
      <c r="D145" s="96"/>
      <c r="E145" s="96"/>
      <c r="F145" s="153">
        <f>SUM(F146:F147)</f>
        <v>127152</v>
      </c>
      <c r="G145" s="153">
        <f>SUM(G146:G147)</f>
        <v>88154.48</v>
      </c>
      <c r="H145" s="94">
        <f>(G145/F145)*100</f>
        <v>69.32999874166352</v>
      </c>
      <c r="I145" s="153">
        <f>SUM(I146:I147)</f>
        <v>117324.79999999999</v>
      </c>
      <c r="J145" s="153">
        <f>SUM(J146:J147)</f>
        <v>117500</v>
      </c>
      <c r="K145" s="94">
        <f>(J145/I145)*100</f>
        <v>100.14932904211216</v>
      </c>
    </row>
    <row r="146" spans="1:11" ht="78.75" customHeight="1">
      <c r="A146" s="1"/>
      <c r="B146" s="17" t="s">
        <v>72</v>
      </c>
      <c r="C146" s="172" t="s">
        <v>56</v>
      </c>
      <c r="D146" s="115">
        <v>129330</v>
      </c>
      <c r="E146" s="115">
        <v>0</v>
      </c>
      <c r="F146" s="89">
        <v>127152</v>
      </c>
      <c r="G146" s="89">
        <v>87511.08</v>
      </c>
      <c r="H146" s="89">
        <f>(G146/F146)*100</f>
        <v>68.82399018497546</v>
      </c>
      <c r="I146" s="89">
        <v>116681.4</v>
      </c>
      <c r="J146" s="89">
        <v>117000</v>
      </c>
      <c r="K146" s="89">
        <f>(J146/I146)*100</f>
        <v>100.27305123181587</v>
      </c>
    </row>
    <row r="147" spans="1:11" ht="51" customHeight="1">
      <c r="A147" s="1"/>
      <c r="B147" s="33" t="s">
        <v>77</v>
      </c>
      <c r="C147" s="102" t="s">
        <v>58</v>
      </c>
      <c r="D147" s="173">
        <v>44698</v>
      </c>
      <c r="E147" s="173">
        <v>0</v>
      </c>
      <c r="F147" s="99">
        <v>0</v>
      </c>
      <c r="G147" s="99">
        <v>643.4</v>
      </c>
      <c r="H147" s="99">
        <v>0</v>
      </c>
      <c r="I147" s="99">
        <v>643.4</v>
      </c>
      <c r="J147" s="99">
        <v>500</v>
      </c>
      <c r="K147" s="99">
        <v>0</v>
      </c>
    </row>
    <row r="148" spans="1:11" ht="114.75" customHeight="1">
      <c r="A148" s="1"/>
      <c r="B148" s="63">
        <v>75615</v>
      </c>
      <c r="C148" s="174" t="s">
        <v>61</v>
      </c>
      <c r="D148" s="175">
        <f>SUM(D150:D156)</f>
        <v>10583590</v>
      </c>
      <c r="E148" s="175">
        <f>SUM(E150:E156)</f>
        <v>0</v>
      </c>
      <c r="F148" s="153">
        <f aca="true" t="shared" si="17" ref="F148:K148">SUM(F149)</f>
        <v>13191931</v>
      </c>
      <c r="G148" s="153">
        <f t="shared" si="17"/>
        <v>9803444.360000001</v>
      </c>
      <c r="H148" s="153">
        <f t="shared" si="17"/>
        <v>74.31394509264794</v>
      </c>
      <c r="I148" s="153">
        <f t="shared" si="17"/>
        <v>13149724.71</v>
      </c>
      <c r="J148" s="153">
        <f t="shared" si="17"/>
        <v>13012070</v>
      </c>
      <c r="K148" s="153">
        <f t="shared" si="17"/>
        <v>98.95317420679295</v>
      </c>
    </row>
    <row r="149" spans="1:11" ht="46.5">
      <c r="A149" s="1"/>
      <c r="B149" s="15"/>
      <c r="C149" s="95" t="s">
        <v>126</v>
      </c>
      <c r="D149" s="96"/>
      <c r="E149" s="96"/>
      <c r="F149" s="176">
        <f>SUM(F150:F158,)</f>
        <v>13191931</v>
      </c>
      <c r="G149" s="176">
        <f>SUM(G150:G158,)</f>
        <v>9803444.360000001</v>
      </c>
      <c r="H149" s="94">
        <f>(G149/F149)*100</f>
        <v>74.31394509264794</v>
      </c>
      <c r="I149" s="176">
        <f>SUM(I150:I158,)</f>
        <v>13149724.71</v>
      </c>
      <c r="J149" s="176">
        <f>SUM(J150:J158,)</f>
        <v>13012070</v>
      </c>
      <c r="K149" s="94">
        <f aca="true" t="shared" si="18" ref="K149:K155">(J149/I149)*100</f>
        <v>98.95317420679295</v>
      </c>
    </row>
    <row r="150" spans="1:11" ht="23.25">
      <c r="A150" s="1"/>
      <c r="B150" s="30" t="s">
        <v>73</v>
      </c>
      <c r="C150" s="156" t="s">
        <v>35</v>
      </c>
      <c r="D150" s="96">
        <v>10127087</v>
      </c>
      <c r="E150" s="96">
        <v>0</v>
      </c>
      <c r="F150" s="99">
        <v>12150000</v>
      </c>
      <c r="G150" s="99">
        <v>9136887.02</v>
      </c>
      <c r="H150" s="89">
        <f aca="true" t="shared" si="19" ref="H150:H158">(G150/F150)*100</f>
        <v>75.20071621399177</v>
      </c>
      <c r="I150" s="99">
        <v>12182515.92</v>
      </c>
      <c r="J150" s="99">
        <v>12180000</v>
      </c>
      <c r="K150" s="89">
        <f t="shared" si="18"/>
        <v>99.97934810825184</v>
      </c>
    </row>
    <row r="151" spans="1:11" ht="23.25">
      <c r="A151" s="1"/>
      <c r="B151" s="30" t="s">
        <v>74</v>
      </c>
      <c r="C151" s="156" t="s">
        <v>36</v>
      </c>
      <c r="D151" s="96">
        <v>886</v>
      </c>
      <c r="E151" s="96">
        <v>0</v>
      </c>
      <c r="F151" s="99">
        <v>8500</v>
      </c>
      <c r="G151" s="99">
        <v>4472</v>
      </c>
      <c r="H151" s="89">
        <f t="shared" si="19"/>
        <v>52.61176470588236</v>
      </c>
      <c r="I151" s="99">
        <v>6708</v>
      </c>
      <c r="J151" s="99">
        <v>7000</v>
      </c>
      <c r="K151" s="89">
        <f t="shared" si="18"/>
        <v>104.35301132975552</v>
      </c>
    </row>
    <row r="152" spans="1:11" ht="23.25">
      <c r="A152" s="1"/>
      <c r="B152" s="30" t="s">
        <v>83</v>
      </c>
      <c r="C152" s="156" t="s">
        <v>84</v>
      </c>
      <c r="D152" s="96">
        <v>29</v>
      </c>
      <c r="E152" s="96">
        <v>0</v>
      </c>
      <c r="F152" s="99">
        <v>11</v>
      </c>
      <c r="G152" s="99">
        <v>10</v>
      </c>
      <c r="H152" s="89">
        <f t="shared" si="19"/>
        <v>90.9090909090909</v>
      </c>
      <c r="I152" s="99">
        <v>10</v>
      </c>
      <c r="J152" s="99">
        <v>10</v>
      </c>
      <c r="K152" s="89">
        <f t="shared" si="18"/>
        <v>100</v>
      </c>
    </row>
    <row r="153" spans="1:11" ht="23.25">
      <c r="A153" s="1"/>
      <c r="B153" s="30" t="s">
        <v>75</v>
      </c>
      <c r="C153" s="156" t="s">
        <v>37</v>
      </c>
      <c r="D153" s="96">
        <v>292990</v>
      </c>
      <c r="E153" s="96">
        <v>0</v>
      </c>
      <c r="F153" s="99">
        <v>285000</v>
      </c>
      <c r="G153" s="99">
        <v>266420.4</v>
      </c>
      <c r="H153" s="89">
        <f t="shared" si="19"/>
        <v>93.48084210526316</v>
      </c>
      <c r="I153" s="99">
        <v>278420</v>
      </c>
      <c r="J153" s="99">
        <v>285000</v>
      </c>
      <c r="K153" s="89">
        <f t="shared" si="18"/>
        <v>102.36333596724374</v>
      </c>
    </row>
    <row r="154" spans="1:11" ht="23.25">
      <c r="A154" s="1"/>
      <c r="B154" s="33" t="s">
        <v>76</v>
      </c>
      <c r="C154" s="177" t="s">
        <v>57</v>
      </c>
      <c r="D154" s="96">
        <v>107900</v>
      </c>
      <c r="E154" s="96">
        <v>0</v>
      </c>
      <c r="F154" s="99">
        <v>3420</v>
      </c>
      <c r="G154" s="99">
        <v>12645.5</v>
      </c>
      <c r="H154" s="89">
        <f t="shared" si="19"/>
        <v>369.7514619883041</v>
      </c>
      <c r="I154" s="99">
        <v>16860.72</v>
      </c>
      <c r="J154" s="99">
        <v>16860</v>
      </c>
      <c r="K154" s="89">
        <f t="shared" si="18"/>
        <v>99.99572971972727</v>
      </c>
    </row>
    <row r="155" spans="1:11" ht="23.25" customHeight="1">
      <c r="A155" s="1"/>
      <c r="B155" s="16" t="s">
        <v>65</v>
      </c>
      <c r="C155" s="110" t="s">
        <v>27</v>
      </c>
      <c r="D155" s="135">
        <v>10000</v>
      </c>
      <c r="E155" s="135">
        <v>0</v>
      </c>
      <c r="F155" s="99">
        <v>0</v>
      </c>
      <c r="G155" s="99">
        <v>1049.47</v>
      </c>
      <c r="H155" s="89">
        <v>0</v>
      </c>
      <c r="I155" s="99">
        <v>1225.47</v>
      </c>
      <c r="J155" s="99">
        <v>1200</v>
      </c>
      <c r="K155" s="89">
        <f t="shared" si="18"/>
        <v>97.92161374819457</v>
      </c>
    </row>
    <row r="156" spans="1:11" ht="46.5">
      <c r="A156" s="1"/>
      <c r="B156" s="33" t="s">
        <v>77</v>
      </c>
      <c r="C156" s="102" t="s">
        <v>58</v>
      </c>
      <c r="D156" s="173">
        <v>44698</v>
      </c>
      <c r="E156" s="173">
        <v>0</v>
      </c>
      <c r="F156" s="99">
        <v>45000</v>
      </c>
      <c r="G156" s="99">
        <v>15070.97</v>
      </c>
      <c r="H156" s="89">
        <f t="shared" si="19"/>
        <v>33.49104444444445</v>
      </c>
      <c r="I156" s="99">
        <v>20094.6</v>
      </c>
      <c r="J156" s="99">
        <v>22000</v>
      </c>
      <c r="K156" s="89">
        <f>(J156/I156)*100</f>
        <v>109.48214943318106</v>
      </c>
    </row>
    <row r="157" spans="1:11" ht="15" customHeight="1" hidden="1">
      <c r="A157" s="1"/>
      <c r="B157" s="40"/>
      <c r="C157" s="122"/>
      <c r="D157" s="122"/>
      <c r="E157" s="122"/>
      <c r="F157" s="112"/>
      <c r="G157" s="112"/>
      <c r="H157" s="89" t="e">
        <f t="shared" si="19"/>
        <v>#DIV/0!</v>
      </c>
      <c r="I157" s="112"/>
      <c r="J157" s="112"/>
      <c r="K157" s="89" t="e">
        <f>(J157/I157)*100</f>
        <v>#DIV/0!</v>
      </c>
    </row>
    <row r="158" spans="1:11" ht="51.75" customHeight="1">
      <c r="A158" s="1"/>
      <c r="B158" s="37" t="s">
        <v>99</v>
      </c>
      <c r="C158" s="178" t="s">
        <v>133</v>
      </c>
      <c r="D158" s="179">
        <v>44698</v>
      </c>
      <c r="E158" s="179">
        <v>0</v>
      </c>
      <c r="F158" s="112">
        <v>700000</v>
      </c>
      <c r="G158" s="112">
        <v>366889</v>
      </c>
      <c r="H158" s="89">
        <f t="shared" si="19"/>
        <v>52.41271428571429</v>
      </c>
      <c r="I158" s="112">
        <v>643890</v>
      </c>
      <c r="J158" s="112">
        <v>500000</v>
      </c>
      <c r="K158" s="89">
        <f>(J158/I158)*100</f>
        <v>77.6530152665828</v>
      </c>
    </row>
    <row r="159" spans="1:11" ht="26.25" customHeight="1">
      <c r="A159" s="4"/>
      <c r="B159" s="41"/>
      <c r="C159" s="110"/>
      <c r="D159" s="180"/>
      <c r="E159" s="180"/>
      <c r="F159" s="181"/>
      <c r="G159" s="181"/>
      <c r="H159" s="182"/>
      <c r="I159" s="182"/>
      <c r="J159" s="182"/>
      <c r="K159" s="182"/>
    </row>
    <row r="160" spans="1:11" ht="112.5" customHeight="1">
      <c r="A160" s="1"/>
      <c r="B160" s="17">
        <v>75616</v>
      </c>
      <c r="C160" s="95" t="s">
        <v>62</v>
      </c>
      <c r="D160" s="183">
        <f>SUM(D162:D169)</f>
        <v>3404504</v>
      </c>
      <c r="E160" s="183">
        <f>SUM(E162:E169)</f>
        <v>0</v>
      </c>
      <c r="F160" s="94">
        <f aca="true" t="shared" si="20" ref="F160:K160">SUM(F161)</f>
        <v>4081212</v>
      </c>
      <c r="G160" s="94">
        <f t="shared" si="20"/>
        <v>3579579.5899999994</v>
      </c>
      <c r="H160" s="94">
        <f t="shared" si="20"/>
        <v>87.70873921766376</v>
      </c>
      <c r="I160" s="94">
        <f t="shared" si="20"/>
        <v>4242354.630000001</v>
      </c>
      <c r="J160" s="94">
        <f t="shared" si="20"/>
        <v>4367000</v>
      </c>
      <c r="K160" s="94">
        <f t="shared" si="20"/>
        <v>102.93811764623739</v>
      </c>
    </row>
    <row r="161" spans="1:11" ht="46.5" customHeight="1">
      <c r="A161" s="1"/>
      <c r="B161" s="15"/>
      <c r="C161" s="95" t="s">
        <v>129</v>
      </c>
      <c r="D161" s="96"/>
      <c r="E161" s="96"/>
      <c r="F161" s="153">
        <f>SUM(F162:F169)</f>
        <v>4081212</v>
      </c>
      <c r="G161" s="153">
        <f>SUM(G162:G169)</f>
        <v>3579579.5899999994</v>
      </c>
      <c r="H161" s="94">
        <f>(G161/F161)*100</f>
        <v>87.70873921766376</v>
      </c>
      <c r="I161" s="153">
        <f>SUM(I162:I169)</f>
        <v>4242354.630000001</v>
      </c>
      <c r="J161" s="153">
        <f>SUM(J162:J169)</f>
        <v>4367000</v>
      </c>
      <c r="K161" s="94">
        <f>(J161/I161)*100</f>
        <v>102.93811764623739</v>
      </c>
    </row>
    <row r="162" spans="1:11" ht="20.25" customHeight="1">
      <c r="A162" s="1"/>
      <c r="B162" s="42" t="s">
        <v>73</v>
      </c>
      <c r="C162" s="70" t="s">
        <v>35</v>
      </c>
      <c r="D162" s="101">
        <v>2539000</v>
      </c>
      <c r="E162" s="101">
        <v>0</v>
      </c>
      <c r="F162" s="112">
        <v>2550000</v>
      </c>
      <c r="G162" s="112">
        <v>2238703.46</v>
      </c>
      <c r="H162" s="89">
        <f aca="true" t="shared" si="21" ref="H162:H169">(G162/F162)*100</f>
        <v>87.7922925490196</v>
      </c>
      <c r="I162" s="112">
        <v>2518703.46</v>
      </c>
      <c r="J162" s="112">
        <v>2600000</v>
      </c>
      <c r="K162" s="89">
        <f aca="true" t="shared" si="22" ref="K162:K168">(J162/I162)*100</f>
        <v>103.22771383337044</v>
      </c>
    </row>
    <row r="163" spans="1:11" ht="18.75" customHeight="1">
      <c r="A163" s="1"/>
      <c r="B163" s="30" t="s">
        <v>74</v>
      </c>
      <c r="C163" s="156" t="s">
        <v>36</v>
      </c>
      <c r="D163" s="96">
        <v>18583</v>
      </c>
      <c r="E163" s="96">
        <v>0</v>
      </c>
      <c r="F163" s="99">
        <v>37000</v>
      </c>
      <c r="G163" s="99">
        <v>17923.6</v>
      </c>
      <c r="H163" s="89">
        <f t="shared" si="21"/>
        <v>48.442162162162155</v>
      </c>
      <c r="I163" s="99">
        <v>23897.32</v>
      </c>
      <c r="J163" s="99">
        <v>25000</v>
      </c>
      <c r="K163" s="89">
        <f t="shared" si="22"/>
        <v>104.61424126220011</v>
      </c>
    </row>
    <row r="164" spans="1:11" ht="18" customHeight="1">
      <c r="A164" s="1"/>
      <c r="B164" s="42" t="s">
        <v>75</v>
      </c>
      <c r="C164" s="70" t="s">
        <v>37</v>
      </c>
      <c r="D164" s="101">
        <v>196465</v>
      </c>
      <c r="E164" s="101">
        <v>0</v>
      </c>
      <c r="F164" s="112">
        <v>135000</v>
      </c>
      <c r="G164" s="112">
        <v>120659.01</v>
      </c>
      <c r="H164" s="89">
        <f t="shared" si="21"/>
        <v>89.37704444444444</v>
      </c>
      <c r="I164" s="112">
        <v>140659.01</v>
      </c>
      <c r="J164" s="112">
        <v>140000</v>
      </c>
      <c r="K164" s="89">
        <f t="shared" si="22"/>
        <v>99.53148397674632</v>
      </c>
    </row>
    <row r="165" spans="1:11" ht="18" customHeight="1">
      <c r="A165" s="1"/>
      <c r="B165" s="33" t="s">
        <v>78</v>
      </c>
      <c r="C165" s="156" t="s">
        <v>38</v>
      </c>
      <c r="D165" s="96">
        <v>153750</v>
      </c>
      <c r="E165" s="96">
        <v>0</v>
      </c>
      <c r="F165" s="99">
        <v>176712</v>
      </c>
      <c r="G165" s="99">
        <v>171963.83</v>
      </c>
      <c r="H165" s="89">
        <f t="shared" si="21"/>
        <v>97.31304608628729</v>
      </c>
      <c r="I165" s="99">
        <v>229285.2</v>
      </c>
      <c r="J165" s="99">
        <v>230000</v>
      </c>
      <c r="K165" s="89">
        <f t="shared" si="22"/>
        <v>100.31175147807186</v>
      </c>
    </row>
    <row r="166" spans="1:11" ht="18.75" customHeight="1">
      <c r="A166" s="1"/>
      <c r="B166" s="37" t="s">
        <v>79</v>
      </c>
      <c r="C166" s="70" t="s">
        <v>39</v>
      </c>
      <c r="D166" s="101">
        <v>17000</v>
      </c>
      <c r="E166" s="101">
        <v>0</v>
      </c>
      <c r="F166" s="112">
        <v>11000</v>
      </c>
      <c r="G166" s="112">
        <v>46879.25</v>
      </c>
      <c r="H166" s="89">
        <f t="shared" si="21"/>
        <v>426.175</v>
      </c>
      <c r="I166" s="112">
        <v>62505.6</v>
      </c>
      <c r="J166" s="112">
        <v>64000</v>
      </c>
      <c r="K166" s="89">
        <f t="shared" si="22"/>
        <v>102.39082578200993</v>
      </c>
    </row>
    <row r="167" spans="1:11" ht="21" customHeight="1">
      <c r="A167" s="1"/>
      <c r="B167" s="33" t="s">
        <v>76</v>
      </c>
      <c r="C167" s="177" t="s">
        <v>57</v>
      </c>
      <c r="D167" s="96">
        <v>431706</v>
      </c>
      <c r="E167" s="96">
        <v>0</v>
      </c>
      <c r="F167" s="99">
        <v>1133000</v>
      </c>
      <c r="G167" s="99">
        <v>894428.24</v>
      </c>
      <c r="H167" s="89">
        <f t="shared" si="21"/>
        <v>78.94335745807591</v>
      </c>
      <c r="I167" s="99">
        <v>1192571.04</v>
      </c>
      <c r="J167" s="99">
        <v>1193000</v>
      </c>
      <c r="K167" s="89">
        <f t="shared" si="22"/>
        <v>100.03596934569197</v>
      </c>
    </row>
    <row r="168" spans="1:11" ht="23.25" customHeight="1">
      <c r="A168" s="1"/>
      <c r="B168" s="16" t="s">
        <v>65</v>
      </c>
      <c r="C168" s="110" t="s">
        <v>27</v>
      </c>
      <c r="D168" s="135">
        <v>10000</v>
      </c>
      <c r="E168" s="135">
        <v>0</v>
      </c>
      <c r="F168" s="99">
        <v>0</v>
      </c>
      <c r="G168" s="99">
        <v>9816.55</v>
      </c>
      <c r="H168" s="89">
        <v>0</v>
      </c>
      <c r="I168" s="99">
        <v>19633</v>
      </c>
      <c r="J168" s="99">
        <v>20000</v>
      </c>
      <c r="K168" s="89">
        <f t="shared" si="22"/>
        <v>101.86930168593695</v>
      </c>
    </row>
    <row r="169" spans="1:11" ht="47.25" customHeight="1">
      <c r="A169" s="1"/>
      <c r="B169" s="37" t="s">
        <v>77</v>
      </c>
      <c r="C169" s="178" t="s">
        <v>58</v>
      </c>
      <c r="D169" s="101">
        <v>38000</v>
      </c>
      <c r="E169" s="101">
        <v>0</v>
      </c>
      <c r="F169" s="112">
        <v>38500</v>
      </c>
      <c r="G169" s="112">
        <v>79205.65</v>
      </c>
      <c r="H169" s="89">
        <f t="shared" si="21"/>
        <v>205.72896103896105</v>
      </c>
      <c r="I169" s="112">
        <v>55100</v>
      </c>
      <c r="J169" s="112">
        <v>95000</v>
      </c>
      <c r="K169" s="89">
        <f>(J169/I169)*100</f>
        <v>172.41379310344826</v>
      </c>
    </row>
    <row r="170" spans="1:11" ht="0.75" customHeight="1" hidden="1">
      <c r="A170" s="1"/>
      <c r="B170" s="43"/>
      <c r="C170" s="122"/>
      <c r="D170" s="122"/>
      <c r="E170" s="122"/>
      <c r="F170" s="113"/>
      <c r="G170" s="113"/>
      <c r="H170" s="112"/>
      <c r="I170" s="112"/>
      <c r="J170" s="112"/>
      <c r="K170" s="112"/>
    </row>
    <row r="171" spans="1:11" ht="50.25" customHeight="1">
      <c r="A171" s="1"/>
      <c r="B171" s="44">
        <v>75618</v>
      </c>
      <c r="C171" s="184" t="s">
        <v>31</v>
      </c>
      <c r="D171" s="185">
        <f>SUM(D173:D173)</f>
        <v>856860</v>
      </c>
      <c r="E171" s="185">
        <f>SUM(E173:E173)</f>
        <v>0</v>
      </c>
      <c r="F171" s="186">
        <f aca="true" t="shared" si="23" ref="F171:K171">SUM(F172)</f>
        <v>810000</v>
      </c>
      <c r="G171" s="186">
        <f t="shared" si="23"/>
        <v>781381.3800000001</v>
      </c>
      <c r="H171" s="186">
        <f t="shared" si="23"/>
        <v>96.46683703703705</v>
      </c>
      <c r="I171" s="186">
        <f t="shared" si="23"/>
        <v>969116.3</v>
      </c>
      <c r="J171" s="186">
        <f t="shared" si="23"/>
        <v>985000</v>
      </c>
      <c r="K171" s="186">
        <f t="shared" si="23"/>
        <v>101.63898801413205</v>
      </c>
    </row>
    <row r="172" spans="1:11" ht="46.5">
      <c r="A172" s="1"/>
      <c r="B172" s="15"/>
      <c r="C172" s="95" t="s">
        <v>130</v>
      </c>
      <c r="D172" s="96"/>
      <c r="E172" s="96"/>
      <c r="F172" s="153">
        <f>SUM(F173:F175)</f>
        <v>810000</v>
      </c>
      <c r="G172" s="153">
        <f>SUM(G173:G175)</f>
        <v>781381.3800000001</v>
      </c>
      <c r="H172" s="94">
        <f>(G172/F172)*100</f>
        <v>96.46683703703705</v>
      </c>
      <c r="I172" s="153">
        <f>SUM(I173:I175)</f>
        <v>969116.3</v>
      </c>
      <c r="J172" s="153">
        <f>SUM(J173:J175)</f>
        <v>985000</v>
      </c>
      <c r="K172" s="94">
        <f>(J172/I172)*100</f>
        <v>101.63898801413205</v>
      </c>
    </row>
    <row r="173" spans="1:11" ht="27.75" customHeight="1">
      <c r="A173" s="1"/>
      <c r="B173" s="42" t="s">
        <v>80</v>
      </c>
      <c r="C173" s="70" t="s">
        <v>40</v>
      </c>
      <c r="D173" s="101">
        <v>856860</v>
      </c>
      <c r="E173" s="101">
        <v>0</v>
      </c>
      <c r="F173" s="112">
        <v>700000</v>
      </c>
      <c r="G173" s="112">
        <v>560984.93</v>
      </c>
      <c r="H173" s="89">
        <f>(G173/F173)*100</f>
        <v>80.14070428571429</v>
      </c>
      <c r="I173" s="112">
        <v>747979.8</v>
      </c>
      <c r="J173" s="112">
        <v>750000</v>
      </c>
      <c r="K173" s="89">
        <f>(J173/I173)*100</f>
        <v>100.27008750771076</v>
      </c>
    </row>
    <row r="174" spans="1:11" ht="26.25" customHeight="1">
      <c r="A174" s="1"/>
      <c r="B174" s="16" t="s">
        <v>65</v>
      </c>
      <c r="C174" s="110" t="s">
        <v>27</v>
      </c>
      <c r="D174" s="135">
        <v>10000</v>
      </c>
      <c r="E174" s="135">
        <v>0</v>
      </c>
      <c r="F174" s="99">
        <v>110000</v>
      </c>
      <c r="G174" s="99">
        <v>219259.95</v>
      </c>
      <c r="H174" s="89">
        <f>(G174/F174)*100</f>
        <v>199.3272272727273</v>
      </c>
      <c r="I174" s="99">
        <v>220000</v>
      </c>
      <c r="J174" s="99">
        <v>234000</v>
      </c>
      <c r="K174" s="89">
        <f>(J174/I174)*100</f>
        <v>106.36363636363637</v>
      </c>
    </row>
    <row r="175" spans="1:11" ht="21.75" customHeight="1">
      <c r="A175" s="1"/>
      <c r="B175" s="33" t="s">
        <v>70</v>
      </c>
      <c r="C175" s="156" t="s">
        <v>25</v>
      </c>
      <c r="D175" s="96">
        <v>153750</v>
      </c>
      <c r="E175" s="96">
        <v>0</v>
      </c>
      <c r="F175" s="99">
        <v>0</v>
      </c>
      <c r="G175" s="99">
        <v>1136.5</v>
      </c>
      <c r="H175" s="89">
        <v>0</v>
      </c>
      <c r="I175" s="99">
        <v>1136.5</v>
      </c>
      <c r="J175" s="99">
        <v>1000</v>
      </c>
      <c r="K175" s="89">
        <f>(J175/I175)*100</f>
        <v>87.98944126704795</v>
      </c>
    </row>
    <row r="176" spans="1:11" ht="48" customHeight="1">
      <c r="A176" s="1"/>
      <c r="B176" s="16">
        <v>75621</v>
      </c>
      <c r="C176" s="187" t="s">
        <v>32</v>
      </c>
      <c r="D176" s="175">
        <f>SUM(D178:D179)</f>
        <v>14722408</v>
      </c>
      <c r="E176" s="175">
        <f>SUM(E178:E179)</f>
        <v>0</v>
      </c>
      <c r="F176" s="153">
        <f aca="true" t="shared" si="24" ref="F176:K176">SUM(F177)</f>
        <v>19130860</v>
      </c>
      <c r="G176" s="153">
        <f t="shared" si="24"/>
        <v>13633236.04</v>
      </c>
      <c r="H176" s="153">
        <f t="shared" si="24"/>
        <v>71.26305895291691</v>
      </c>
      <c r="I176" s="153">
        <f t="shared" si="24"/>
        <v>19582937.44</v>
      </c>
      <c r="J176" s="153">
        <f t="shared" si="24"/>
        <v>22565047</v>
      </c>
      <c r="K176" s="153">
        <f t="shared" si="24"/>
        <v>115.22810134657713</v>
      </c>
    </row>
    <row r="177" spans="1:11" ht="46.5">
      <c r="A177" s="1"/>
      <c r="B177" s="15"/>
      <c r="C177" s="95" t="s">
        <v>126</v>
      </c>
      <c r="D177" s="96"/>
      <c r="E177" s="96"/>
      <c r="F177" s="153">
        <f>SUM(F178:F179)</f>
        <v>19130860</v>
      </c>
      <c r="G177" s="153">
        <f>SUM(G178:G179)</f>
        <v>13633236.04</v>
      </c>
      <c r="H177" s="94">
        <f>(G177/F177)*100</f>
        <v>71.26305895291691</v>
      </c>
      <c r="I177" s="153">
        <f>SUM(I178:I179)</f>
        <v>19582937.44</v>
      </c>
      <c r="J177" s="153">
        <f>SUM(J178:J179)</f>
        <v>22565047</v>
      </c>
      <c r="K177" s="94">
        <f>(J177/I177)*100</f>
        <v>115.22810134657713</v>
      </c>
    </row>
    <row r="178" spans="1:11" ht="26.25" customHeight="1">
      <c r="A178" s="1"/>
      <c r="B178" s="42" t="s">
        <v>81</v>
      </c>
      <c r="C178" s="70" t="s">
        <v>41</v>
      </c>
      <c r="D178" s="101">
        <v>14306463</v>
      </c>
      <c r="E178" s="101">
        <v>0</v>
      </c>
      <c r="F178" s="112">
        <v>18036495</v>
      </c>
      <c r="G178" s="112">
        <v>12971033</v>
      </c>
      <c r="H178" s="89">
        <f>(G178/F178)*100</f>
        <v>71.91548579699104</v>
      </c>
      <c r="I178" s="112">
        <v>18700000</v>
      </c>
      <c r="J178" s="112">
        <v>21567909</v>
      </c>
      <c r="K178" s="89">
        <f>(J178/I178)*100</f>
        <v>115.33641176470589</v>
      </c>
    </row>
    <row r="179" spans="1:11" ht="22.5" customHeight="1" thickBot="1">
      <c r="A179" s="1"/>
      <c r="B179" s="30" t="s">
        <v>82</v>
      </c>
      <c r="C179" s="156" t="s">
        <v>42</v>
      </c>
      <c r="D179" s="96">
        <v>415945</v>
      </c>
      <c r="E179" s="96">
        <v>0</v>
      </c>
      <c r="F179" s="99">
        <v>1094365</v>
      </c>
      <c r="G179" s="99">
        <v>662203.04</v>
      </c>
      <c r="H179" s="140">
        <f>(G179/F179)*100</f>
        <v>60.51025389152615</v>
      </c>
      <c r="I179" s="99">
        <v>882937.44</v>
      </c>
      <c r="J179" s="99">
        <v>997138</v>
      </c>
      <c r="K179" s="140">
        <f>(J179/I179)*100</f>
        <v>112.93416213044493</v>
      </c>
    </row>
    <row r="180" spans="1:11" ht="27.75" customHeight="1" thickBot="1">
      <c r="A180" s="1"/>
      <c r="B180" s="45"/>
      <c r="C180" s="103" t="s">
        <v>13</v>
      </c>
      <c r="D180" s="104">
        <f>SUM(D143,D148,D160,D171,D176)</f>
        <v>29696692</v>
      </c>
      <c r="E180" s="104">
        <f>SUM(E143,E148,E160,E171,E176)</f>
        <v>0</v>
      </c>
      <c r="F180" s="105">
        <f>SUM(F143,F148,F160,F171,F176)</f>
        <v>37341155</v>
      </c>
      <c r="G180" s="105">
        <f>SUM(G143,G148,G160,G171,G176)</f>
        <v>27885795.85</v>
      </c>
      <c r="H180" s="105">
        <f>(G180/F180)*100</f>
        <v>74.67845022469177</v>
      </c>
      <c r="I180" s="105">
        <f>SUM(I143,I148,I160,I171,I176)</f>
        <v>38061457.88</v>
      </c>
      <c r="J180" s="105">
        <f>SUM(J143,J148,J160,J171,J176)</f>
        <v>41046617</v>
      </c>
      <c r="K180" s="105">
        <f>(J180/I180)*100</f>
        <v>107.84299731610804</v>
      </c>
    </row>
    <row r="181" spans="1:11" ht="24" thickBot="1">
      <c r="A181" s="1"/>
      <c r="B181" s="35"/>
      <c r="C181" s="164"/>
      <c r="D181" s="154"/>
      <c r="E181" s="154"/>
      <c r="F181" s="188"/>
      <c r="G181" s="188"/>
      <c r="H181" s="189"/>
      <c r="I181" s="188"/>
      <c r="J181" s="189"/>
      <c r="K181" s="189"/>
    </row>
    <row r="182" spans="1:11" ht="25.5" customHeight="1">
      <c r="A182" s="1"/>
      <c r="B182" s="39">
        <v>758</v>
      </c>
      <c r="C182" s="92" t="s">
        <v>2</v>
      </c>
      <c r="D182" s="126"/>
      <c r="E182" s="126"/>
      <c r="F182" s="160"/>
      <c r="G182" s="160"/>
      <c r="H182" s="161"/>
      <c r="I182" s="160"/>
      <c r="J182" s="161"/>
      <c r="K182" s="161"/>
    </row>
    <row r="183" spans="1:11" ht="23.25">
      <c r="A183" s="1"/>
      <c r="B183" s="23"/>
      <c r="C183" s="70"/>
      <c r="D183" s="101"/>
      <c r="E183" s="101"/>
      <c r="F183" s="113"/>
      <c r="G183" s="113"/>
      <c r="H183" s="112"/>
      <c r="I183" s="113"/>
      <c r="J183" s="112"/>
      <c r="K183" s="112"/>
    </row>
    <row r="184" spans="1:11" ht="23.25">
      <c r="A184" s="1"/>
      <c r="B184" s="39">
        <v>75801</v>
      </c>
      <c r="C184" s="95" t="s">
        <v>33</v>
      </c>
      <c r="D184" s="93">
        <f>SUM(D186)</f>
        <v>14211043</v>
      </c>
      <c r="E184" s="93">
        <f>SUM(E186)</f>
        <v>-7317</v>
      </c>
      <c r="F184" s="94">
        <f>SUM(F186)</f>
        <v>18281561</v>
      </c>
      <c r="G184" s="94">
        <f>SUM(G186)</f>
        <v>15482232</v>
      </c>
      <c r="H184" s="94">
        <f>(G184/F184)*100</f>
        <v>84.68769160357806</v>
      </c>
      <c r="I184" s="94">
        <f>SUM(I186)</f>
        <v>18281561</v>
      </c>
      <c r="J184" s="94">
        <f>SUM(J186)</f>
        <v>18654241</v>
      </c>
      <c r="K184" s="94">
        <f>(J184/I184)*100</f>
        <v>102.03855677313331</v>
      </c>
    </row>
    <row r="185" spans="1:11" ht="46.5">
      <c r="A185" s="1"/>
      <c r="B185" s="15"/>
      <c r="C185" s="95" t="s">
        <v>129</v>
      </c>
      <c r="D185" s="96"/>
      <c r="E185" s="96"/>
      <c r="F185" s="153">
        <f>SUM(F186)</f>
        <v>18281561</v>
      </c>
      <c r="G185" s="153">
        <f>SUM(G186)</f>
        <v>15482232</v>
      </c>
      <c r="H185" s="94">
        <f>(G185/F185)*100</f>
        <v>84.68769160357806</v>
      </c>
      <c r="I185" s="153">
        <f>SUM(I186)</f>
        <v>18281561</v>
      </c>
      <c r="J185" s="153">
        <f>SUM(J186)</f>
        <v>18654241</v>
      </c>
      <c r="K185" s="94">
        <f>(J185/I185)*100</f>
        <v>102.03855677313331</v>
      </c>
    </row>
    <row r="186" spans="1:11" ht="23.25">
      <c r="A186" s="1"/>
      <c r="B186" s="46">
        <v>2920</v>
      </c>
      <c r="C186" s="156" t="s">
        <v>43</v>
      </c>
      <c r="D186" s="96">
        <v>14211043</v>
      </c>
      <c r="E186" s="96">
        <v>-7317</v>
      </c>
      <c r="F186" s="99">
        <v>18281561</v>
      </c>
      <c r="G186" s="99">
        <v>15482232</v>
      </c>
      <c r="H186" s="89">
        <f>(G186/F186)*100</f>
        <v>84.68769160357806</v>
      </c>
      <c r="I186" s="99">
        <v>18281561</v>
      </c>
      <c r="J186" s="99">
        <v>18654241</v>
      </c>
      <c r="K186" s="89">
        <f>(J186/I186)*100</f>
        <v>102.03855677313331</v>
      </c>
    </row>
    <row r="187" spans="1:11" ht="23.25">
      <c r="A187" s="1"/>
      <c r="B187" s="21"/>
      <c r="C187" s="70"/>
      <c r="D187" s="101"/>
      <c r="E187" s="101"/>
      <c r="F187" s="112"/>
      <c r="G187" s="112"/>
      <c r="H187" s="112"/>
      <c r="I187" s="112"/>
      <c r="J187" s="112"/>
      <c r="K187" s="112"/>
    </row>
    <row r="188" spans="1:11" ht="46.5">
      <c r="A188" s="1"/>
      <c r="B188" s="39">
        <v>75807</v>
      </c>
      <c r="C188" s="95" t="s">
        <v>96</v>
      </c>
      <c r="D188" s="93">
        <f>SUM(D190)</f>
        <v>14211043</v>
      </c>
      <c r="E188" s="93">
        <f>SUM(E190)</f>
        <v>-7317</v>
      </c>
      <c r="F188" s="94">
        <f>SUM(F190)</f>
        <v>770921</v>
      </c>
      <c r="G188" s="94">
        <f>SUM(G190)</f>
        <v>578187</v>
      </c>
      <c r="H188" s="94">
        <f>(G188/F188)*100</f>
        <v>74.9995135688352</v>
      </c>
      <c r="I188" s="94">
        <f>SUM(I190)</f>
        <v>770921</v>
      </c>
      <c r="J188" s="94">
        <f>SUM(J190)</f>
        <v>543360</v>
      </c>
      <c r="K188" s="94">
        <f>(J188/I188)*100</f>
        <v>70.48193005508995</v>
      </c>
    </row>
    <row r="189" spans="1:11" ht="46.5">
      <c r="A189" s="1"/>
      <c r="B189" s="15"/>
      <c r="C189" s="95" t="s">
        <v>134</v>
      </c>
      <c r="D189" s="96"/>
      <c r="E189" s="96"/>
      <c r="F189" s="153">
        <f>SUM(F190)</f>
        <v>770921</v>
      </c>
      <c r="G189" s="153">
        <f>SUM(G190)</f>
        <v>578187</v>
      </c>
      <c r="H189" s="94">
        <f>(G189/F189)*100</f>
        <v>74.9995135688352</v>
      </c>
      <c r="I189" s="153">
        <f>SUM(I190)</f>
        <v>770921</v>
      </c>
      <c r="J189" s="153">
        <f>SUM(J190)</f>
        <v>543360</v>
      </c>
      <c r="K189" s="94">
        <f>(J189/I189)*100</f>
        <v>70.48193005508995</v>
      </c>
    </row>
    <row r="190" spans="1:11" ht="23.25">
      <c r="A190" s="1"/>
      <c r="B190" s="46">
        <v>2920</v>
      </c>
      <c r="C190" s="156" t="s">
        <v>43</v>
      </c>
      <c r="D190" s="96">
        <v>14211043</v>
      </c>
      <c r="E190" s="96">
        <v>-7317</v>
      </c>
      <c r="F190" s="99">
        <v>770921</v>
      </c>
      <c r="G190" s="99">
        <v>578187</v>
      </c>
      <c r="H190" s="89">
        <f>(G190/F190)*100</f>
        <v>74.9995135688352</v>
      </c>
      <c r="I190" s="99">
        <v>770921</v>
      </c>
      <c r="J190" s="99">
        <v>543360</v>
      </c>
      <c r="K190" s="89">
        <f>(J190/I190)*100</f>
        <v>70.48193005508995</v>
      </c>
    </row>
    <row r="191" spans="1:11" ht="23.25">
      <c r="A191" s="1"/>
      <c r="B191" s="21"/>
      <c r="C191" s="154"/>
      <c r="D191" s="101"/>
      <c r="E191" s="101"/>
      <c r="F191" s="112"/>
      <c r="G191" s="112"/>
      <c r="H191" s="112"/>
      <c r="I191" s="112"/>
      <c r="J191" s="112"/>
      <c r="K191" s="112"/>
    </row>
    <row r="192" spans="1:11" ht="23.25">
      <c r="A192" s="1"/>
      <c r="B192" s="39">
        <v>75814</v>
      </c>
      <c r="C192" s="95" t="s">
        <v>191</v>
      </c>
      <c r="D192" s="93">
        <f>SUM(D194)</f>
        <v>14211043</v>
      </c>
      <c r="E192" s="93">
        <f>SUM(E194)</f>
        <v>-7317</v>
      </c>
      <c r="F192" s="94">
        <f>SUM(F194)</f>
        <v>0</v>
      </c>
      <c r="G192" s="94">
        <f>SUM(G194)</f>
        <v>3893.97</v>
      </c>
      <c r="H192" s="94">
        <v>0</v>
      </c>
      <c r="I192" s="94">
        <f>SUM(I194)</f>
        <v>3893.97</v>
      </c>
      <c r="J192" s="94">
        <f>SUM(J194)</f>
        <v>0</v>
      </c>
      <c r="K192" s="94">
        <v>0</v>
      </c>
    </row>
    <row r="193" spans="1:11" ht="46.5">
      <c r="A193" s="1"/>
      <c r="B193" s="15"/>
      <c r="C193" s="95" t="s">
        <v>134</v>
      </c>
      <c r="D193" s="96"/>
      <c r="E193" s="96"/>
      <c r="F193" s="153">
        <f>SUM(F194)</f>
        <v>0</v>
      </c>
      <c r="G193" s="153">
        <f>SUM(G194)</f>
        <v>3893.97</v>
      </c>
      <c r="H193" s="94">
        <v>0</v>
      </c>
      <c r="I193" s="153">
        <f>SUM(I194)</f>
        <v>3893.97</v>
      </c>
      <c r="J193" s="153">
        <f>SUM(J194)</f>
        <v>0</v>
      </c>
      <c r="K193" s="94">
        <v>0</v>
      </c>
    </row>
    <row r="194" spans="1:11" ht="23.25">
      <c r="A194" s="1"/>
      <c r="B194" s="30" t="s">
        <v>70</v>
      </c>
      <c r="C194" s="156" t="s">
        <v>25</v>
      </c>
      <c r="D194" s="96">
        <v>14211043</v>
      </c>
      <c r="E194" s="96">
        <v>-7317</v>
      </c>
      <c r="F194" s="99">
        <v>0</v>
      </c>
      <c r="G194" s="99">
        <v>3893.97</v>
      </c>
      <c r="H194" s="89">
        <v>0</v>
      </c>
      <c r="I194" s="99">
        <v>3893.97</v>
      </c>
      <c r="J194" s="99">
        <v>0</v>
      </c>
      <c r="K194" s="89">
        <v>0</v>
      </c>
    </row>
    <row r="195" spans="1:11" ht="23.25">
      <c r="A195" s="1"/>
      <c r="B195" s="21"/>
      <c r="C195" s="154"/>
      <c r="D195" s="101"/>
      <c r="E195" s="101"/>
      <c r="F195" s="112"/>
      <c r="G195" s="112"/>
      <c r="H195" s="112"/>
      <c r="I195" s="112"/>
      <c r="J195" s="112"/>
      <c r="K195" s="112"/>
    </row>
    <row r="196" spans="1:11" ht="23.25">
      <c r="A196" s="1"/>
      <c r="B196" s="39">
        <v>75815</v>
      </c>
      <c r="C196" s="95" t="s">
        <v>151</v>
      </c>
      <c r="D196" s="93">
        <f>SUM(D198)</f>
        <v>14211043</v>
      </c>
      <c r="E196" s="93">
        <f>SUM(E198)</f>
        <v>-7317</v>
      </c>
      <c r="F196" s="94">
        <f>SUM(F198)</f>
        <v>0</v>
      </c>
      <c r="G196" s="94">
        <f>SUM(G198)</f>
        <v>8247.7</v>
      </c>
      <c r="H196" s="94">
        <v>0</v>
      </c>
      <c r="I196" s="94">
        <f>SUM(I198)</f>
        <v>8247.7</v>
      </c>
      <c r="J196" s="94">
        <f>SUM(J198)</f>
        <v>0</v>
      </c>
      <c r="K196" s="94">
        <v>0</v>
      </c>
    </row>
    <row r="197" spans="1:11" ht="46.5">
      <c r="A197" s="1"/>
      <c r="B197" s="15"/>
      <c r="C197" s="95" t="s">
        <v>134</v>
      </c>
      <c r="D197" s="96"/>
      <c r="E197" s="96"/>
      <c r="F197" s="153">
        <f>SUM(F198)</f>
        <v>0</v>
      </c>
      <c r="G197" s="153">
        <f>SUM(G198)</f>
        <v>8247.7</v>
      </c>
      <c r="H197" s="94">
        <v>0</v>
      </c>
      <c r="I197" s="153">
        <f>SUM(I198)</f>
        <v>8247.7</v>
      </c>
      <c r="J197" s="153">
        <f>SUM(J198)</f>
        <v>0</v>
      </c>
      <c r="K197" s="94">
        <v>0</v>
      </c>
    </row>
    <row r="198" spans="1:11" ht="23.25">
      <c r="A198" s="1"/>
      <c r="B198" s="46">
        <v>2980</v>
      </c>
      <c r="C198" s="156" t="s">
        <v>151</v>
      </c>
      <c r="D198" s="96">
        <v>14211043</v>
      </c>
      <c r="E198" s="96">
        <v>-7317</v>
      </c>
      <c r="F198" s="99">
        <v>0</v>
      </c>
      <c r="G198" s="99">
        <v>8247.7</v>
      </c>
      <c r="H198" s="89">
        <v>0</v>
      </c>
      <c r="I198" s="99">
        <v>8247.7</v>
      </c>
      <c r="J198" s="99">
        <v>0</v>
      </c>
      <c r="K198" s="89">
        <v>0</v>
      </c>
    </row>
    <row r="199" spans="1:11" ht="23.25">
      <c r="A199" s="1"/>
      <c r="B199" s="21"/>
      <c r="C199" s="70"/>
      <c r="D199" s="101"/>
      <c r="E199" s="101"/>
      <c r="F199" s="112"/>
      <c r="G199" s="112"/>
      <c r="H199" s="112"/>
      <c r="I199" s="112"/>
      <c r="J199" s="112"/>
      <c r="K199" s="112"/>
    </row>
    <row r="200" spans="1:11" ht="46.5">
      <c r="A200" s="1"/>
      <c r="B200" s="39">
        <v>75831</v>
      </c>
      <c r="C200" s="95" t="s">
        <v>34</v>
      </c>
      <c r="D200" s="93">
        <f>SUM(D202)</f>
        <v>2249466</v>
      </c>
      <c r="E200" s="93">
        <f>SUM(E202)</f>
        <v>0</v>
      </c>
      <c r="F200" s="94">
        <f>SUM(F202)</f>
        <v>792383</v>
      </c>
      <c r="G200" s="94">
        <f>SUM(G202)</f>
        <v>594288</v>
      </c>
      <c r="H200" s="94">
        <f>(G200/F200)*100</f>
        <v>75.00009465119771</v>
      </c>
      <c r="I200" s="94">
        <f>SUM(I202)</f>
        <v>792383</v>
      </c>
      <c r="J200" s="94">
        <f>SUM(J202)</f>
        <v>655525</v>
      </c>
      <c r="K200" s="94">
        <f>(J200/I200)*100</f>
        <v>82.72830184393153</v>
      </c>
    </row>
    <row r="201" spans="1:11" ht="46.5">
      <c r="A201" s="1"/>
      <c r="B201" s="15"/>
      <c r="C201" s="95" t="s">
        <v>126</v>
      </c>
      <c r="D201" s="96"/>
      <c r="E201" s="96"/>
      <c r="F201" s="153">
        <f>SUM(F202)</f>
        <v>792383</v>
      </c>
      <c r="G201" s="153">
        <f>SUM(G202)</f>
        <v>594288</v>
      </c>
      <c r="H201" s="94">
        <f>(G201/F201)*100</f>
        <v>75.00009465119771</v>
      </c>
      <c r="I201" s="153">
        <f>SUM(I202)</f>
        <v>792383</v>
      </c>
      <c r="J201" s="153">
        <f>SUM(J202)</f>
        <v>655525</v>
      </c>
      <c r="K201" s="94">
        <f>(J201/I201)*100</f>
        <v>82.72830184393153</v>
      </c>
    </row>
    <row r="202" spans="1:11" ht="24" thickBot="1">
      <c r="A202" s="1"/>
      <c r="B202" s="46">
        <v>2920</v>
      </c>
      <c r="C202" s="156" t="s">
        <v>43</v>
      </c>
      <c r="D202" s="96">
        <v>2249466</v>
      </c>
      <c r="E202" s="96">
        <v>0</v>
      </c>
      <c r="F202" s="99">
        <v>792383</v>
      </c>
      <c r="G202" s="99">
        <v>594288</v>
      </c>
      <c r="H202" s="89">
        <f>(G202/F202)*100</f>
        <v>75.00009465119771</v>
      </c>
      <c r="I202" s="99">
        <v>792383</v>
      </c>
      <c r="J202" s="99">
        <v>655525</v>
      </c>
      <c r="K202" s="89">
        <f>(J202/I202)*100</f>
        <v>82.72830184393153</v>
      </c>
    </row>
    <row r="203" spans="1:11" ht="34.5" customHeight="1" thickBot="1">
      <c r="A203" s="1"/>
      <c r="B203" s="18"/>
      <c r="C203" s="103" t="s">
        <v>14</v>
      </c>
      <c r="D203" s="104">
        <f>SUM(D184,D200)</f>
        <v>16460509</v>
      </c>
      <c r="E203" s="104">
        <f>SUM(E184,E200)</f>
        <v>-7317</v>
      </c>
      <c r="F203" s="105">
        <f>SUM(F184,F188,F192,F196,F200)</f>
        <v>19844865</v>
      </c>
      <c r="G203" s="105">
        <f>SUM(G184,G188,G192,G196,G200)</f>
        <v>16666848.67</v>
      </c>
      <c r="H203" s="190">
        <f>(G203/F203)*100</f>
        <v>83.98569942400717</v>
      </c>
      <c r="I203" s="105">
        <f>SUM(I184,I188,I192,I196,I200)</f>
        <v>19857006.669999998</v>
      </c>
      <c r="J203" s="105">
        <f>SUM(J184,J188,J192,J196,J200)</f>
        <v>19853126</v>
      </c>
      <c r="K203" s="190">
        <f>(J203/I203)*100</f>
        <v>99.9804569235208</v>
      </c>
    </row>
    <row r="204" spans="1:11" ht="24" thickBot="1">
      <c r="A204" s="1"/>
      <c r="B204" s="29"/>
      <c r="C204" s="191"/>
      <c r="D204" s="191"/>
      <c r="E204" s="191"/>
      <c r="F204" s="192"/>
      <c r="G204" s="192"/>
      <c r="H204" s="193"/>
      <c r="I204" s="192"/>
      <c r="J204" s="193"/>
      <c r="K204" s="193"/>
    </row>
    <row r="205" spans="1:11" ht="27" customHeight="1">
      <c r="A205" s="1"/>
      <c r="B205" s="47">
        <v>801</v>
      </c>
      <c r="C205" s="194" t="s">
        <v>3</v>
      </c>
      <c r="D205" s="195"/>
      <c r="E205" s="195"/>
      <c r="F205" s="160"/>
      <c r="G205" s="160"/>
      <c r="H205" s="161"/>
      <c r="I205" s="160"/>
      <c r="J205" s="161"/>
      <c r="K205" s="161"/>
    </row>
    <row r="206" spans="1:11" ht="23.25">
      <c r="A206" s="1"/>
      <c r="B206" s="23"/>
      <c r="C206" s="70"/>
      <c r="D206" s="101"/>
      <c r="E206" s="101"/>
      <c r="F206" s="113"/>
      <c r="G206" s="113"/>
      <c r="H206" s="112"/>
      <c r="I206" s="112"/>
      <c r="J206" s="112"/>
      <c r="K206" s="112"/>
    </row>
    <row r="207" spans="1:11" ht="23.25">
      <c r="A207" s="1"/>
      <c r="B207" s="20">
        <v>80101</v>
      </c>
      <c r="C207" s="92" t="s">
        <v>85</v>
      </c>
      <c r="D207" s="93">
        <f>SUM(D211:D211)</f>
        <v>15900</v>
      </c>
      <c r="E207" s="93">
        <f>SUM(E211:E211)</f>
        <v>0</v>
      </c>
      <c r="F207" s="94">
        <f>SUM(F208,F212)</f>
        <v>5700</v>
      </c>
      <c r="G207" s="94">
        <f>SUM(G208,G212)</f>
        <v>22898.54</v>
      </c>
      <c r="H207" s="94">
        <f>SUM(H208)</f>
        <v>401.7287719298246</v>
      </c>
      <c r="I207" s="94">
        <f>SUM(I208,I212)</f>
        <v>24323.54</v>
      </c>
      <c r="J207" s="94">
        <f>SUM(J208,J212)</f>
        <v>305900</v>
      </c>
      <c r="K207" s="94">
        <f>SUM(K208)</f>
        <v>24.25633768768855</v>
      </c>
    </row>
    <row r="208" spans="1:11" ht="46.5">
      <c r="A208" s="1"/>
      <c r="B208" s="15"/>
      <c r="C208" s="95" t="s">
        <v>130</v>
      </c>
      <c r="D208" s="96"/>
      <c r="E208" s="96"/>
      <c r="F208" s="153">
        <f>SUM(F209:F211)</f>
        <v>5700</v>
      </c>
      <c r="G208" s="153">
        <f>SUM(G209:G211)</f>
        <v>22898.54</v>
      </c>
      <c r="H208" s="94">
        <f>(G208/F208)*100</f>
        <v>401.7287719298246</v>
      </c>
      <c r="I208" s="153">
        <f>SUM(I209:I211)</f>
        <v>24323.54</v>
      </c>
      <c r="J208" s="153">
        <f>SUM(J209:J211)</f>
        <v>5900</v>
      </c>
      <c r="K208" s="94">
        <f>(J208/I208)*100</f>
        <v>24.25633768768855</v>
      </c>
    </row>
    <row r="209" spans="1:11" ht="48.75" customHeight="1">
      <c r="A209" s="1"/>
      <c r="B209" s="17" t="s">
        <v>163</v>
      </c>
      <c r="C209" s="102" t="s">
        <v>164</v>
      </c>
      <c r="D209" s="115">
        <v>4000</v>
      </c>
      <c r="E209" s="115">
        <v>0</v>
      </c>
      <c r="F209" s="89">
        <v>0</v>
      </c>
      <c r="G209" s="89">
        <v>18124.54</v>
      </c>
      <c r="H209" s="99">
        <v>0</v>
      </c>
      <c r="I209" s="89">
        <v>18124.54</v>
      </c>
      <c r="J209" s="89">
        <v>0</v>
      </c>
      <c r="K209" s="99">
        <v>0</v>
      </c>
    </row>
    <row r="210" spans="1:11" ht="32.25" customHeight="1">
      <c r="A210" s="2"/>
      <c r="B210" s="33" t="s">
        <v>65</v>
      </c>
      <c r="C210" s="102" t="s">
        <v>27</v>
      </c>
      <c r="D210" s="173">
        <v>44698</v>
      </c>
      <c r="E210" s="173">
        <v>0</v>
      </c>
      <c r="F210" s="99">
        <v>0</v>
      </c>
      <c r="G210" s="99">
        <v>499</v>
      </c>
      <c r="H210" s="89">
        <v>0</v>
      </c>
      <c r="I210" s="99">
        <v>499</v>
      </c>
      <c r="J210" s="99">
        <v>500</v>
      </c>
      <c r="K210" s="89">
        <v>0</v>
      </c>
    </row>
    <row r="211" spans="1:11" ht="70.5" customHeight="1">
      <c r="A211" s="1"/>
      <c r="B211" s="39">
        <v>2310</v>
      </c>
      <c r="C211" s="116" t="s">
        <v>44</v>
      </c>
      <c r="D211" s="115">
        <v>15900</v>
      </c>
      <c r="E211" s="115">
        <v>0</v>
      </c>
      <c r="F211" s="89">
        <v>5700</v>
      </c>
      <c r="G211" s="89">
        <v>4275</v>
      </c>
      <c r="H211" s="89">
        <f>(G211/F211)*100</f>
        <v>75</v>
      </c>
      <c r="I211" s="89">
        <v>5700</v>
      </c>
      <c r="J211" s="89">
        <v>5400</v>
      </c>
      <c r="K211" s="89">
        <f>(J211/I211)*100</f>
        <v>94.73684210526315</v>
      </c>
    </row>
    <row r="212" spans="1:11" ht="43.5" customHeight="1">
      <c r="A212" s="1"/>
      <c r="B212" s="15"/>
      <c r="C212" s="95" t="s">
        <v>193</v>
      </c>
      <c r="D212" s="96"/>
      <c r="E212" s="96"/>
      <c r="F212" s="153">
        <f>SUM(F213)</f>
        <v>0</v>
      </c>
      <c r="G212" s="153">
        <f>SUM(G213)</f>
        <v>0</v>
      </c>
      <c r="H212" s="94">
        <v>0</v>
      </c>
      <c r="I212" s="153">
        <f>SUM(I213)</f>
        <v>0</v>
      </c>
      <c r="J212" s="153">
        <f>SUM(J213)</f>
        <v>300000</v>
      </c>
      <c r="K212" s="94">
        <v>0</v>
      </c>
    </row>
    <row r="213" spans="1:11" ht="80.25" customHeight="1">
      <c r="A213" s="2"/>
      <c r="B213" s="17" t="s">
        <v>182</v>
      </c>
      <c r="C213" s="116" t="s">
        <v>196</v>
      </c>
      <c r="D213" s="96">
        <v>0</v>
      </c>
      <c r="E213" s="96">
        <v>0</v>
      </c>
      <c r="F213" s="99">
        <v>0</v>
      </c>
      <c r="G213" s="99">
        <v>0</v>
      </c>
      <c r="H213" s="89">
        <v>0</v>
      </c>
      <c r="I213" s="99">
        <v>0</v>
      </c>
      <c r="J213" s="99">
        <v>300000</v>
      </c>
      <c r="K213" s="89">
        <v>0</v>
      </c>
    </row>
    <row r="214" spans="1:11" ht="23.25">
      <c r="A214" s="2"/>
      <c r="B214" s="20">
        <v>80104</v>
      </c>
      <c r="C214" s="196" t="s">
        <v>86</v>
      </c>
      <c r="D214" s="93">
        <f>SUM(D216)</f>
        <v>175500</v>
      </c>
      <c r="E214" s="93">
        <f>SUM(E216)</f>
        <v>0</v>
      </c>
      <c r="F214" s="94">
        <f>SUM(F215,F225)</f>
        <v>2217831</v>
      </c>
      <c r="G214" s="94">
        <f>SUM(G215,G225)</f>
        <v>1509409.03</v>
      </c>
      <c r="H214" s="94">
        <f>SUM(H215)</f>
        <v>68.05789214777862</v>
      </c>
      <c r="I214" s="94">
        <f>SUM(I215,I225)</f>
        <v>2423613.16</v>
      </c>
      <c r="J214" s="94">
        <f>SUM(J215,J225)</f>
        <v>3215242</v>
      </c>
      <c r="K214" s="94">
        <f>SUM(K215)</f>
        <v>104.81218875705393</v>
      </c>
    </row>
    <row r="215" spans="1:11" ht="46.5">
      <c r="A215" s="2"/>
      <c r="B215" s="15"/>
      <c r="C215" s="95" t="s">
        <v>130</v>
      </c>
      <c r="D215" s="96"/>
      <c r="E215" s="96"/>
      <c r="F215" s="153">
        <f>SUM(F216:F223)</f>
        <v>2217831</v>
      </c>
      <c r="G215" s="153">
        <f>SUM(G216:G223)</f>
        <v>1509409.03</v>
      </c>
      <c r="H215" s="94">
        <f>(G215/F215)*100</f>
        <v>68.05789214777862</v>
      </c>
      <c r="I215" s="153">
        <f>SUM(I216:I223)</f>
        <v>2423613.16</v>
      </c>
      <c r="J215" s="153">
        <f>SUM(J216:J223)</f>
        <v>2540242</v>
      </c>
      <c r="K215" s="94">
        <f aca="true" t="shared" si="25" ref="K215:K221">(J215/I215)*100</f>
        <v>104.81218875705393</v>
      </c>
    </row>
    <row r="216" spans="1:11" ht="76.5" customHeight="1">
      <c r="A216" s="2"/>
      <c r="B216" s="39">
        <v>2310</v>
      </c>
      <c r="C216" s="116" t="s">
        <v>44</v>
      </c>
      <c r="D216" s="115">
        <v>175500</v>
      </c>
      <c r="E216" s="115">
        <v>0</v>
      </c>
      <c r="F216" s="89">
        <v>314660</v>
      </c>
      <c r="G216" s="89">
        <v>217324.33</v>
      </c>
      <c r="H216" s="89">
        <f>(G216/F216)*100</f>
        <v>69.06639865251381</v>
      </c>
      <c r="I216" s="89">
        <v>217324.33</v>
      </c>
      <c r="J216" s="89">
        <v>78008</v>
      </c>
      <c r="K216" s="89">
        <f t="shared" si="25"/>
        <v>35.89473852283359</v>
      </c>
    </row>
    <row r="217" spans="1:11" ht="32.25" customHeight="1">
      <c r="A217" s="2"/>
      <c r="B217" s="33" t="s">
        <v>65</v>
      </c>
      <c r="C217" s="102" t="s">
        <v>27</v>
      </c>
      <c r="D217" s="173">
        <v>44698</v>
      </c>
      <c r="E217" s="173">
        <v>0</v>
      </c>
      <c r="F217" s="99">
        <v>1198498</v>
      </c>
      <c r="G217" s="99">
        <v>717490.03</v>
      </c>
      <c r="H217" s="89">
        <f>(G217/F217)*100</f>
        <v>59.86576781938727</v>
      </c>
      <c r="I217" s="99">
        <v>1198498</v>
      </c>
      <c r="J217" s="99">
        <f>1211808+324133</f>
        <v>1535941</v>
      </c>
      <c r="K217" s="89">
        <f t="shared" si="25"/>
        <v>128.15549128993123</v>
      </c>
    </row>
    <row r="218" spans="1:11" ht="117" customHeight="1">
      <c r="A218" s="2"/>
      <c r="B218" s="48" t="s">
        <v>64</v>
      </c>
      <c r="C218" s="197" t="s">
        <v>124</v>
      </c>
      <c r="D218" s="198"/>
      <c r="E218" s="135"/>
      <c r="F218" s="99">
        <v>10000</v>
      </c>
      <c r="G218" s="99">
        <v>4838.03</v>
      </c>
      <c r="H218" s="89">
        <f>(G218/F218)*100</f>
        <v>48.3803</v>
      </c>
      <c r="I218" s="99">
        <v>10000</v>
      </c>
      <c r="J218" s="99">
        <v>7447</v>
      </c>
      <c r="K218" s="89">
        <f t="shared" si="25"/>
        <v>74.47</v>
      </c>
    </row>
    <row r="219" spans="1:11" ht="22.5" customHeight="1">
      <c r="A219" s="2"/>
      <c r="B219" s="16" t="s">
        <v>69</v>
      </c>
      <c r="C219" s="102" t="s">
        <v>24</v>
      </c>
      <c r="D219" s="135"/>
      <c r="E219" s="135"/>
      <c r="F219" s="99">
        <v>694673</v>
      </c>
      <c r="G219" s="99">
        <v>403925.06</v>
      </c>
      <c r="H219" s="89">
        <f>(G219/F219)*100</f>
        <v>58.14607160491339</v>
      </c>
      <c r="I219" s="99">
        <v>694673</v>
      </c>
      <c r="J219" s="99">
        <v>697346</v>
      </c>
      <c r="K219" s="89">
        <f t="shared" si="25"/>
        <v>100.3847853594425</v>
      </c>
    </row>
    <row r="220" spans="1:11" ht="21.75" customHeight="1">
      <c r="A220" s="1"/>
      <c r="B220" s="33" t="s">
        <v>70</v>
      </c>
      <c r="C220" s="156" t="s">
        <v>25</v>
      </c>
      <c r="D220" s="96">
        <v>153750</v>
      </c>
      <c r="E220" s="96">
        <v>0</v>
      </c>
      <c r="F220" s="99">
        <v>0</v>
      </c>
      <c r="G220" s="99">
        <v>1309.61</v>
      </c>
      <c r="H220" s="89">
        <v>0</v>
      </c>
      <c r="I220" s="99">
        <v>1309.61</v>
      </c>
      <c r="J220" s="99">
        <v>0</v>
      </c>
      <c r="K220" s="89">
        <f t="shared" si="25"/>
        <v>0</v>
      </c>
    </row>
    <row r="221" spans="1:11" ht="21" customHeight="1">
      <c r="A221" s="1"/>
      <c r="B221" s="33" t="s">
        <v>115</v>
      </c>
      <c r="C221" s="156" t="s">
        <v>20</v>
      </c>
      <c r="D221" s="96">
        <v>17000</v>
      </c>
      <c r="E221" s="96">
        <v>0</v>
      </c>
      <c r="F221" s="99">
        <v>0</v>
      </c>
      <c r="G221" s="99">
        <v>164521.97</v>
      </c>
      <c r="H221" s="89">
        <v>0</v>
      </c>
      <c r="I221" s="99">
        <v>164521.97</v>
      </c>
      <c r="J221" s="99">
        <v>0</v>
      </c>
      <c r="K221" s="89">
        <f t="shared" si="25"/>
        <v>0</v>
      </c>
    </row>
    <row r="222" spans="1:11" ht="122.25" customHeight="1">
      <c r="A222" s="2"/>
      <c r="B222" s="16" t="s">
        <v>148</v>
      </c>
      <c r="C222" s="102" t="s">
        <v>187</v>
      </c>
      <c r="D222" s="96">
        <v>600</v>
      </c>
      <c r="E222" s="96">
        <v>0</v>
      </c>
      <c r="F222" s="99">
        <v>0</v>
      </c>
      <c r="G222" s="99">
        <v>0</v>
      </c>
      <c r="H222" s="89">
        <v>0</v>
      </c>
      <c r="I222" s="99">
        <v>121337.5</v>
      </c>
      <c r="J222" s="99">
        <v>188275</v>
      </c>
      <c r="K222" s="89">
        <v>0</v>
      </c>
    </row>
    <row r="223" spans="1:11" ht="118.5" customHeight="1">
      <c r="A223" s="2"/>
      <c r="B223" s="16" t="s">
        <v>121</v>
      </c>
      <c r="C223" s="102" t="s">
        <v>187</v>
      </c>
      <c r="D223" s="96">
        <v>600</v>
      </c>
      <c r="E223" s="96">
        <v>0</v>
      </c>
      <c r="F223" s="99">
        <v>0</v>
      </c>
      <c r="G223" s="99">
        <v>0</v>
      </c>
      <c r="H223" s="89">
        <v>0</v>
      </c>
      <c r="I223" s="99">
        <v>15948.75</v>
      </c>
      <c r="J223" s="99">
        <v>33225</v>
      </c>
      <c r="K223" s="89">
        <v>0</v>
      </c>
    </row>
    <row r="224" spans="1:11" ht="30" customHeight="1" hidden="1">
      <c r="A224" s="1"/>
      <c r="B224" s="62"/>
      <c r="C224" s="128"/>
      <c r="D224" s="171"/>
      <c r="E224" s="171"/>
      <c r="F224" s="131"/>
      <c r="G224" s="131"/>
      <c r="H224" s="131"/>
      <c r="I224" s="131"/>
      <c r="J224" s="131"/>
      <c r="K224" s="112"/>
    </row>
    <row r="225" spans="1:11" ht="45.75" customHeight="1">
      <c r="A225" s="1"/>
      <c r="B225" s="15"/>
      <c r="C225" s="95" t="s">
        <v>174</v>
      </c>
      <c r="D225" s="96"/>
      <c r="E225" s="96"/>
      <c r="F225" s="199">
        <f>SUM(F226)</f>
        <v>0</v>
      </c>
      <c r="G225" s="153">
        <f>SUM(G226)</f>
        <v>0</v>
      </c>
      <c r="H225" s="94">
        <v>0</v>
      </c>
      <c r="I225" s="199">
        <f>SUM(I226)</f>
        <v>0</v>
      </c>
      <c r="J225" s="153">
        <f>SUM(J226)</f>
        <v>675000</v>
      </c>
      <c r="K225" s="94">
        <v>0</v>
      </c>
    </row>
    <row r="226" spans="1:11" ht="119.25" customHeight="1">
      <c r="A226" s="1"/>
      <c r="B226" s="17" t="s">
        <v>165</v>
      </c>
      <c r="C226" s="102" t="s">
        <v>166</v>
      </c>
      <c r="D226" s="115">
        <v>4000</v>
      </c>
      <c r="E226" s="115">
        <v>0</v>
      </c>
      <c r="F226" s="89">
        <v>0</v>
      </c>
      <c r="G226" s="89">
        <v>0</v>
      </c>
      <c r="H226" s="99">
        <v>0</v>
      </c>
      <c r="I226" s="89">
        <v>0</v>
      </c>
      <c r="J226" s="89">
        <v>675000</v>
      </c>
      <c r="K226" s="99">
        <v>0</v>
      </c>
    </row>
    <row r="227" spans="1:11" ht="21" customHeight="1">
      <c r="A227" s="67"/>
      <c r="B227" s="66">
        <v>80110</v>
      </c>
      <c r="C227" s="200" t="s">
        <v>87</v>
      </c>
      <c r="D227" s="201"/>
      <c r="E227" s="201"/>
      <c r="F227" s="153">
        <f>SUM(F228,F233)</f>
        <v>76026</v>
      </c>
      <c r="G227" s="153">
        <f>SUM(G228,G233)</f>
        <v>149170</v>
      </c>
      <c r="H227" s="153">
        <v>0</v>
      </c>
      <c r="I227" s="153">
        <f>SUM(I228,I233)</f>
        <v>278702.58999999997</v>
      </c>
      <c r="J227" s="153">
        <f>SUM(J228,J233)</f>
        <v>682901</v>
      </c>
      <c r="K227" s="153">
        <v>0</v>
      </c>
    </row>
    <row r="228" spans="1:11" ht="46.5">
      <c r="A228" s="1"/>
      <c r="B228" s="15"/>
      <c r="C228" s="95" t="s">
        <v>129</v>
      </c>
      <c r="D228" s="98"/>
      <c r="E228" s="98"/>
      <c r="F228" s="94">
        <f>SUM(F229:F232)</f>
        <v>76026</v>
      </c>
      <c r="G228" s="94">
        <f>SUM(G229:G232)</f>
        <v>149170</v>
      </c>
      <c r="H228" s="94">
        <f>(G228/F228)*100</f>
        <v>196.20919159235</v>
      </c>
      <c r="I228" s="94">
        <f>SUM(I229:I232)</f>
        <v>278702.58999999997</v>
      </c>
      <c r="J228" s="94">
        <f>SUM(J229:J232)</f>
        <v>142901</v>
      </c>
      <c r="K228" s="94">
        <f>(J228/I228)*100</f>
        <v>51.273653395183736</v>
      </c>
    </row>
    <row r="229" spans="1:11" ht="32.25" customHeight="1">
      <c r="A229" s="2"/>
      <c r="B229" s="33" t="s">
        <v>65</v>
      </c>
      <c r="C229" s="102" t="s">
        <v>27</v>
      </c>
      <c r="D229" s="173">
        <v>44698</v>
      </c>
      <c r="E229" s="173">
        <v>0</v>
      </c>
      <c r="F229" s="99">
        <v>0</v>
      </c>
      <c r="G229" s="99">
        <v>778</v>
      </c>
      <c r="H229" s="89">
        <v>0</v>
      </c>
      <c r="I229" s="99">
        <v>778</v>
      </c>
      <c r="J229" s="99">
        <v>800</v>
      </c>
      <c r="K229" s="89">
        <v>0</v>
      </c>
    </row>
    <row r="230" spans="1:11" ht="72" customHeight="1">
      <c r="A230" s="1"/>
      <c r="B230" s="39">
        <v>2310</v>
      </c>
      <c r="C230" s="116" t="s">
        <v>44</v>
      </c>
      <c r="D230" s="115">
        <v>112868</v>
      </c>
      <c r="E230" s="115">
        <v>0</v>
      </c>
      <c r="F230" s="89">
        <v>76026</v>
      </c>
      <c r="G230" s="89">
        <v>148392</v>
      </c>
      <c r="H230" s="89">
        <f>(G230/F230)*100</f>
        <v>195.18585746981296</v>
      </c>
      <c r="I230" s="89">
        <v>208276</v>
      </c>
      <c r="J230" s="89">
        <v>31570</v>
      </c>
      <c r="K230" s="89">
        <f>(J230/I230)*100</f>
        <v>15.157771418694423</v>
      </c>
    </row>
    <row r="231" spans="1:11" ht="142.5" customHeight="1">
      <c r="A231" s="2"/>
      <c r="B231" s="16" t="s">
        <v>148</v>
      </c>
      <c r="C231" s="102" t="s">
        <v>187</v>
      </c>
      <c r="D231" s="96">
        <v>600</v>
      </c>
      <c r="E231" s="96">
        <v>0</v>
      </c>
      <c r="F231" s="99">
        <v>0</v>
      </c>
      <c r="G231" s="99">
        <v>0</v>
      </c>
      <c r="H231" s="89">
        <v>0</v>
      </c>
      <c r="I231" s="99">
        <v>69648.59</v>
      </c>
      <c r="J231" s="99">
        <v>93951</v>
      </c>
      <c r="K231" s="89">
        <v>0</v>
      </c>
    </row>
    <row r="232" spans="1:11" ht="143.25" customHeight="1">
      <c r="A232" s="2"/>
      <c r="B232" s="16" t="s">
        <v>121</v>
      </c>
      <c r="C232" s="102" t="s">
        <v>187</v>
      </c>
      <c r="D232" s="96"/>
      <c r="E232" s="96"/>
      <c r="F232" s="99">
        <v>0</v>
      </c>
      <c r="G232" s="99">
        <v>0</v>
      </c>
      <c r="H232" s="99">
        <v>0</v>
      </c>
      <c r="I232" s="99">
        <v>0</v>
      </c>
      <c r="J232" s="99">
        <v>16580</v>
      </c>
      <c r="K232" s="99">
        <v>0</v>
      </c>
    </row>
    <row r="233" spans="1:11" ht="46.5">
      <c r="A233" s="1"/>
      <c r="B233" s="15"/>
      <c r="C233" s="95" t="s">
        <v>193</v>
      </c>
      <c r="D233" s="96"/>
      <c r="E233" s="96"/>
      <c r="F233" s="153">
        <f>SUM(F234)</f>
        <v>0</v>
      </c>
      <c r="G233" s="153">
        <f>SUM(G234)</f>
        <v>0</v>
      </c>
      <c r="H233" s="94">
        <v>0</v>
      </c>
      <c r="I233" s="153">
        <f>SUM(I234)</f>
        <v>0</v>
      </c>
      <c r="J233" s="153">
        <f>SUM(J234)</f>
        <v>540000</v>
      </c>
      <c r="K233" s="94">
        <v>0</v>
      </c>
    </row>
    <row r="234" spans="1:11" ht="115.5" customHeight="1">
      <c r="A234" s="1"/>
      <c r="B234" s="17" t="s">
        <v>165</v>
      </c>
      <c r="C234" s="102" t="s">
        <v>166</v>
      </c>
      <c r="D234" s="115">
        <v>4000</v>
      </c>
      <c r="E234" s="115">
        <v>0</v>
      </c>
      <c r="F234" s="89">
        <v>0</v>
      </c>
      <c r="G234" s="89">
        <v>0</v>
      </c>
      <c r="H234" s="99">
        <v>0</v>
      </c>
      <c r="I234" s="89">
        <v>0</v>
      </c>
      <c r="J234" s="89">
        <v>540000</v>
      </c>
      <c r="K234" s="99">
        <v>0</v>
      </c>
    </row>
    <row r="235" spans="1:11" ht="23.25">
      <c r="A235" s="1"/>
      <c r="B235" s="49"/>
      <c r="C235" s="132"/>
      <c r="D235" s="144"/>
      <c r="E235" s="144"/>
      <c r="F235" s="113"/>
      <c r="G235" s="113"/>
      <c r="H235" s="112"/>
      <c r="I235" s="112"/>
      <c r="J235" s="112"/>
      <c r="K235" s="112"/>
    </row>
    <row r="236" spans="1:11" ht="35.25" customHeight="1">
      <c r="A236" s="1"/>
      <c r="B236" s="39">
        <v>80146</v>
      </c>
      <c r="C236" s="159" t="s">
        <v>152</v>
      </c>
      <c r="D236" s="183" t="e">
        <f>SUM(#REF!,#REF!)</f>
        <v>#REF!</v>
      </c>
      <c r="E236" s="183" t="e">
        <f>SUM(#REF!,#REF!)</f>
        <v>#REF!</v>
      </c>
      <c r="F236" s="94">
        <f aca="true" t="shared" si="26" ref="F236:K236">SUM(F237)</f>
        <v>6337</v>
      </c>
      <c r="G236" s="94">
        <f t="shared" si="26"/>
        <v>6355.4</v>
      </c>
      <c r="H236" s="94">
        <f t="shared" si="26"/>
        <v>100.29035821366577</v>
      </c>
      <c r="I236" s="94">
        <f t="shared" si="26"/>
        <v>6355.4</v>
      </c>
      <c r="J236" s="94">
        <f t="shared" si="26"/>
        <v>0</v>
      </c>
      <c r="K236" s="94">
        <f t="shared" si="26"/>
        <v>0</v>
      </c>
    </row>
    <row r="237" spans="1:11" ht="46.5">
      <c r="A237" s="1"/>
      <c r="B237" s="15"/>
      <c r="C237" s="95" t="s">
        <v>129</v>
      </c>
      <c r="D237" s="96"/>
      <c r="E237" s="96"/>
      <c r="F237" s="153">
        <f>SUM(F238:F239)</f>
        <v>6337</v>
      </c>
      <c r="G237" s="153">
        <f>SUM(G238:G239)</f>
        <v>6355.4</v>
      </c>
      <c r="H237" s="94">
        <f>(G237/F237)*100</f>
        <v>100.29035821366577</v>
      </c>
      <c r="I237" s="153">
        <f>SUM(I238:I239)</f>
        <v>6355.4</v>
      </c>
      <c r="J237" s="153">
        <f>SUM(J238:J239)</f>
        <v>0</v>
      </c>
      <c r="K237" s="94">
        <f>(J237/I237)*100</f>
        <v>0</v>
      </c>
    </row>
    <row r="238" spans="1:11" ht="32.25" customHeight="1">
      <c r="A238" s="2"/>
      <c r="B238" s="33" t="s">
        <v>115</v>
      </c>
      <c r="C238" s="156" t="s">
        <v>20</v>
      </c>
      <c r="D238" s="173">
        <v>44698</v>
      </c>
      <c r="E238" s="173">
        <v>0</v>
      </c>
      <c r="F238" s="99">
        <v>0</v>
      </c>
      <c r="G238" s="99">
        <v>18.4</v>
      </c>
      <c r="H238" s="89">
        <v>0</v>
      </c>
      <c r="I238" s="99">
        <v>18.4</v>
      </c>
      <c r="J238" s="99">
        <v>0</v>
      </c>
      <c r="K238" s="89">
        <v>0</v>
      </c>
    </row>
    <row r="239" spans="1:11" ht="99.75" customHeight="1">
      <c r="A239" s="1"/>
      <c r="B239" s="17" t="s">
        <v>105</v>
      </c>
      <c r="C239" s="102" t="s">
        <v>106</v>
      </c>
      <c r="D239" s="115">
        <v>112868</v>
      </c>
      <c r="E239" s="115">
        <v>0</v>
      </c>
      <c r="F239" s="89">
        <v>6337</v>
      </c>
      <c r="G239" s="89">
        <v>6337</v>
      </c>
      <c r="H239" s="89">
        <f>(G239/F239)*100</f>
        <v>100</v>
      </c>
      <c r="I239" s="89">
        <v>6337</v>
      </c>
      <c r="J239" s="89">
        <v>0</v>
      </c>
      <c r="K239" s="89">
        <f>(J239/I239)*100</f>
        <v>0</v>
      </c>
    </row>
    <row r="240" spans="1:11" ht="35.25" customHeight="1">
      <c r="A240" s="1"/>
      <c r="B240" s="39">
        <v>80195</v>
      </c>
      <c r="C240" s="159" t="s">
        <v>19</v>
      </c>
      <c r="D240" s="183" t="e">
        <f>SUM(#REF!,#REF!)</f>
        <v>#REF!</v>
      </c>
      <c r="E240" s="183" t="e">
        <f>SUM(#REF!,#REF!)</f>
        <v>#REF!</v>
      </c>
      <c r="F240" s="94">
        <f aca="true" t="shared" si="27" ref="F240:K240">SUM(F241)</f>
        <v>89173</v>
      </c>
      <c r="G240" s="94">
        <f t="shared" si="27"/>
        <v>16700</v>
      </c>
      <c r="H240" s="94">
        <f t="shared" si="27"/>
        <v>18.727641774976732</v>
      </c>
      <c r="I240" s="94">
        <f t="shared" si="27"/>
        <v>55502</v>
      </c>
      <c r="J240" s="94">
        <f t="shared" si="27"/>
        <v>52391</v>
      </c>
      <c r="K240" s="94">
        <f t="shared" si="27"/>
        <v>94.39479658390688</v>
      </c>
    </row>
    <row r="241" spans="1:11" ht="46.5">
      <c r="A241" s="1"/>
      <c r="B241" s="15"/>
      <c r="C241" s="95" t="s">
        <v>130</v>
      </c>
      <c r="D241" s="96"/>
      <c r="E241" s="96"/>
      <c r="F241" s="153">
        <f>SUM(F242:F244)</f>
        <v>89173</v>
      </c>
      <c r="G241" s="153">
        <f>SUM(G242:G244)</f>
        <v>16700</v>
      </c>
      <c r="H241" s="94">
        <f>(G241/F241)*100</f>
        <v>18.727641774976732</v>
      </c>
      <c r="I241" s="153">
        <f>SUM(I242:I244)</f>
        <v>55502</v>
      </c>
      <c r="J241" s="153">
        <f>SUM(J242:J244)</f>
        <v>52391</v>
      </c>
      <c r="K241" s="94">
        <f>(J241/I241)*100</f>
        <v>94.39479658390688</v>
      </c>
    </row>
    <row r="242" spans="1:11" ht="95.25" customHeight="1">
      <c r="A242" s="1"/>
      <c r="B242" s="17" t="s">
        <v>105</v>
      </c>
      <c r="C242" s="102" t="s">
        <v>106</v>
      </c>
      <c r="D242" s="115">
        <v>112868</v>
      </c>
      <c r="E242" s="115">
        <v>0</v>
      </c>
      <c r="F242" s="89">
        <v>2200</v>
      </c>
      <c r="G242" s="89">
        <v>2200</v>
      </c>
      <c r="H242" s="89">
        <f>(G242/F242)*100</f>
        <v>100</v>
      </c>
      <c r="I242" s="89">
        <v>2200</v>
      </c>
      <c r="J242" s="89">
        <v>0</v>
      </c>
      <c r="K242" s="89">
        <f>(J242/I242)*100</f>
        <v>0</v>
      </c>
    </row>
    <row r="243" spans="1:11" ht="99.75" customHeight="1">
      <c r="A243" s="1"/>
      <c r="B243" s="16" t="s">
        <v>91</v>
      </c>
      <c r="C243" s="133" t="s">
        <v>26</v>
      </c>
      <c r="D243" s="135"/>
      <c r="E243" s="135"/>
      <c r="F243" s="99">
        <v>14500</v>
      </c>
      <c r="G243" s="99">
        <v>14500</v>
      </c>
      <c r="H243" s="89">
        <f>(G243/F243)*100</f>
        <v>100</v>
      </c>
      <c r="I243" s="99">
        <v>14500</v>
      </c>
      <c r="J243" s="99">
        <v>0</v>
      </c>
      <c r="K243" s="89">
        <f>(J243/I243)*100</f>
        <v>0</v>
      </c>
    </row>
    <row r="244" spans="1:11" ht="94.5" customHeight="1" thickBot="1">
      <c r="A244" s="1"/>
      <c r="B244" s="50">
        <v>2707</v>
      </c>
      <c r="C244" s="202" t="s">
        <v>104</v>
      </c>
      <c r="D244" s="203"/>
      <c r="E244" s="203"/>
      <c r="F244" s="99">
        <v>72473</v>
      </c>
      <c r="G244" s="99">
        <v>0</v>
      </c>
      <c r="H244" s="112">
        <f>(G244/F244)*100</f>
        <v>0</v>
      </c>
      <c r="I244" s="99">
        <v>38802</v>
      </c>
      <c r="J244" s="99">
        <v>52391</v>
      </c>
      <c r="K244" s="112">
        <f>(J244/I244)*100</f>
        <v>135.0213906499665</v>
      </c>
    </row>
    <row r="245" spans="1:11" ht="28.5" customHeight="1" thickBot="1">
      <c r="A245" s="1"/>
      <c r="B245" s="34"/>
      <c r="C245" s="103" t="s">
        <v>92</v>
      </c>
      <c r="D245" s="142" t="e">
        <f>SUM(D207,D214,#REF!,D240)</f>
        <v>#REF!</v>
      </c>
      <c r="E245" s="142" t="e">
        <f>SUM(E207,E214,#REF!,E240)</f>
        <v>#REF!</v>
      </c>
      <c r="F245" s="105">
        <f>SUM(F207,F214,F227,F236,F240)</f>
        <v>2395067</v>
      </c>
      <c r="G245" s="105">
        <f>SUM(G207,G214,G227,G236,G240)</f>
        <v>1704532.97</v>
      </c>
      <c r="H245" s="190">
        <f>(G245/F245)*100</f>
        <v>71.1684879796682</v>
      </c>
      <c r="I245" s="105">
        <f>SUM(I207,I214,I227,I236,I240)</f>
        <v>2788496.69</v>
      </c>
      <c r="J245" s="105">
        <f>SUM(J207,J214,J227,J236,J240)</f>
        <v>4256434</v>
      </c>
      <c r="K245" s="190">
        <f>(J245/I245)*100</f>
        <v>152.64260543196127</v>
      </c>
    </row>
    <row r="246" spans="1:11" ht="24" thickBot="1">
      <c r="A246" s="2"/>
      <c r="B246" s="29"/>
      <c r="C246" s="191"/>
      <c r="D246" s="191"/>
      <c r="E246" s="191"/>
      <c r="F246" s="192"/>
      <c r="G246" s="192"/>
      <c r="H246" s="193"/>
      <c r="I246" s="192"/>
      <c r="J246" s="193"/>
      <c r="K246" s="193"/>
    </row>
    <row r="247" spans="1:11" ht="26.25" customHeight="1">
      <c r="A247" s="1"/>
      <c r="B247" s="20">
        <v>851</v>
      </c>
      <c r="C247" s="196" t="s">
        <v>4</v>
      </c>
      <c r="D247" s="126"/>
      <c r="E247" s="126"/>
      <c r="F247" s="160"/>
      <c r="G247" s="160"/>
      <c r="H247" s="161"/>
      <c r="I247" s="160"/>
      <c r="J247" s="161"/>
      <c r="K247" s="161"/>
    </row>
    <row r="248" spans="1:11" ht="23.25">
      <c r="A248" s="1"/>
      <c r="B248" s="23"/>
      <c r="C248" s="154"/>
      <c r="D248" s="101"/>
      <c r="E248" s="101"/>
      <c r="F248" s="113"/>
      <c r="G248" s="113"/>
      <c r="H248" s="112"/>
      <c r="I248" s="113"/>
      <c r="J248" s="112"/>
      <c r="K248" s="112"/>
    </row>
    <row r="249" spans="1:11" ht="23.25">
      <c r="A249" s="1"/>
      <c r="B249" s="20">
        <v>85154</v>
      </c>
      <c r="C249" s="92" t="s">
        <v>45</v>
      </c>
      <c r="D249" s="93">
        <f>SUM(D251)</f>
        <v>500000</v>
      </c>
      <c r="E249" s="93">
        <f>SUM(E251)</f>
        <v>0</v>
      </c>
      <c r="F249" s="94">
        <f aca="true" t="shared" si="28" ref="F249:K249">SUM(F250)</f>
        <v>700000</v>
      </c>
      <c r="G249" s="94">
        <f t="shared" si="28"/>
        <v>721065.35</v>
      </c>
      <c r="H249" s="94">
        <f t="shared" si="28"/>
        <v>103.00933571428573</v>
      </c>
      <c r="I249" s="94">
        <f t="shared" si="28"/>
        <v>730000</v>
      </c>
      <c r="J249" s="94">
        <f t="shared" si="28"/>
        <v>750000</v>
      </c>
      <c r="K249" s="94">
        <f t="shared" si="28"/>
        <v>102.73972602739727</v>
      </c>
    </row>
    <row r="250" spans="1:11" ht="46.5">
      <c r="A250" s="1"/>
      <c r="B250" s="15"/>
      <c r="C250" s="95" t="s">
        <v>130</v>
      </c>
      <c r="D250" s="96"/>
      <c r="E250" s="96"/>
      <c r="F250" s="153">
        <f>SUM(F251:F251)</f>
        <v>700000</v>
      </c>
      <c r="G250" s="153">
        <f>SUM(G251:G251)</f>
        <v>721065.35</v>
      </c>
      <c r="H250" s="94">
        <f>(G250/F250)*100</f>
        <v>103.00933571428573</v>
      </c>
      <c r="I250" s="153">
        <f>SUM(I251:I251)</f>
        <v>730000</v>
      </c>
      <c r="J250" s="153">
        <f>SUM(J251:J251)</f>
        <v>750000</v>
      </c>
      <c r="K250" s="94">
        <f>(J250/I250)*100</f>
        <v>102.73972602739727</v>
      </c>
    </row>
    <row r="251" spans="1:11" ht="48.75" customHeight="1">
      <c r="A251" s="1"/>
      <c r="B251" s="33" t="s">
        <v>122</v>
      </c>
      <c r="C251" s="204" t="s">
        <v>46</v>
      </c>
      <c r="D251" s="96">
        <v>500000</v>
      </c>
      <c r="E251" s="96">
        <v>0</v>
      </c>
      <c r="F251" s="99">
        <v>700000</v>
      </c>
      <c r="G251" s="99">
        <v>721065.35</v>
      </c>
      <c r="H251" s="89">
        <f>(G251/F251)*100</f>
        <v>103.00933571428573</v>
      </c>
      <c r="I251" s="99">
        <v>730000</v>
      </c>
      <c r="J251" s="99">
        <v>750000</v>
      </c>
      <c r="K251" s="89">
        <f>(J251/I251)*100</f>
        <v>102.73972602739727</v>
      </c>
    </row>
    <row r="252" spans="1:11" ht="23.25">
      <c r="A252" s="1"/>
      <c r="B252" s="49"/>
      <c r="C252" s="132"/>
      <c r="D252" s="101"/>
      <c r="E252" s="101"/>
      <c r="F252" s="112"/>
      <c r="G252" s="112"/>
      <c r="H252" s="112"/>
      <c r="I252" s="112"/>
      <c r="J252" s="112"/>
      <c r="K252" s="112"/>
    </row>
    <row r="253" spans="1:11" ht="23.25">
      <c r="A253" s="1"/>
      <c r="B253" s="20">
        <v>85178</v>
      </c>
      <c r="C253" s="92" t="s">
        <v>150</v>
      </c>
      <c r="D253" s="93">
        <f>SUM(D255)</f>
        <v>451000</v>
      </c>
      <c r="E253" s="93">
        <f>SUM(E255)</f>
        <v>0</v>
      </c>
      <c r="F253" s="94">
        <f aca="true" t="shared" si="29" ref="F253:K253">SUM(F254)</f>
        <v>11500</v>
      </c>
      <c r="G253" s="94">
        <f t="shared" si="29"/>
        <v>10980</v>
      </c>
      <c r="H253" s="94">
        <f t="shared" si="29"/>
        <v>95.47826086956522</v>
      </c>
      <c r="I253" s="94">
        <f t="shared" si="29"/>
        <v>11500</v>
      </c>
      <c r="J253" s="94">
        <f t="shared" si="29"/>
        <v>0</v>
      </c>
      <c r="K253" s="94">
        <f t="shared" si="29"/>
        <v>0</v>
      </c>
    </row>
    <row r="254" spans="1:11" ht="46.5">
      <c r="A254" s="1"/>
      <c r="B254" s="15"/>
      <c r="C254" s="95" t="s">
        <v>130</v>
      </c>
      <c r="D254" s="96"/>
      <c r="E254" s="96"/>
      <c r="F254" s="153">
        <f>SUM(F255:F255)</f>
        <v>11500</v>
      </c>
      <c r="G254" s="153">
        <f>SUM(G255:G255)</f>
        <v>10980</v>
      </c>
      <c r="H254" s="94">
        <f>(G254/F254)*100</f>
        <v>95.47826086956522</v>
      </c>
      <c r="I254" s="153">
        <f>SUM(I255:I255)</f>
        <v>11500</v>
      </c>
      <c r="J254" s="153">
        <f>SUM(J255:J255)</f>
        <v>0</v>
      </c>
      <c r="K254" s="94">
        <f>(J254/I254)*100</f>
        <v>0</v>
      </c>
    </row>
    <row r="255" spans="1:11" ht="47.25" customHeight="1">
      <c r="A255" s="2"/>
      <c r="B255" s="38">
        <v>2030</v>
      </c>
      <c r="C255" s="117" t="s">
        <v>49</v>
      </c>
      <c r="D255" s="96">
        <v>451000</v>
      </c>
      <c r="E255" s="96">
        <v>0</v>
      </c>
      <c r="F255" s="99">
        <v>11500</v>
      </c>
      <c r="G255" s="99">
        <v>10980</v>
      </c>
      <c r="H255" s="89">
        <f>(G255/F255)*100</f>
        <v>95.47826086956522</v>
      </c>
      <c r="I255" s="99">
        <v>11500</v>
      </c>
      <c r="J255" s="99">
        <v>0</v>
      </c>
      <c r="K255" s="89">
        <f>(J255/I255)*100</f>
        <v>0</v>
      </c>
    </row>
    <row r="256" spans="1:11" ht="23.25">
      <c r="A256" s="1"/>
      <c r="B256" s="49"/>
      <c r="C256" s="132"/>
      <c r="D256" s="101"/>
      <c r="E256" s="101"/>
      <c r="F256" s="113"/>
      <c r="G256" s="113"/>
      <c r="H256" s="112"/>
      <c r="I256" s="112"/>
      <c r="J256" s="112"/>
      <c r="K256" s="112"/>
    </row>
    <row r="257" spans="1:11" ht="23.25">
      <c r="A257" s="1"/>
      <c r="B257" s="49"/>
      <c r="C257" s="132"/>
      <c r="D257" s="101"/>
      <c r="E257" s="101"/>
      <c r="F257" s="113"/>
      <c r="G257" s="112"/>
      <c r="H257" s="112"/>
      <c r="I257" s="112"/>
      <c r="J257" s="112"/>
      <c r="K257" s="112"/>
    </row>
    <row r="258" spans="1:11" ht="23.25">
      <c r="A258" s="1"/>
      <c r="B258" s="20">
        <v>85195</v>
      </c>
      <c r="C258" s="92" t="s">
        <v>19</v>
      </c>
      <c r="D258" s="93">
        <f>SUM(D260)</f>
        <v>600</v>
      </c>
      <c r="E258" s="93">
        <f>SUM(E260)</f>
        <v>0</v>
      </c>
      <c r="F258" s="94">
        <f>SUM(F260)</f>
        <v>270</v>
      </c>
      <c r="G258" s="94">
        <f>SUM(G260)</f>
        <v>0</v>
      </c>
      <c r="H258" s="94">
        <f>(G258/F258)*100</f>
        <v>0</v>
      </c>
      <c r="I258" s="94">
        <f>SUM(I260)</f>
        <v>270</v>
      </c>
      <c r="J258" s="94">
        <f>SUM(J260)</f>
        <v>1440</v>
      </c>
      <c r="K258" s="94">
        <f>(J258/I258)*100</f>
        <v>533.3333333333333</v>
      </c>
    </row>
    <row r="259" spans="1:11" ht="46.5">
      <c r="A259" s="1"/>
      <c r="B259" s="15"/>
      <c r="C259" s="95" t="s">
        <v>130</v>
      </c>
      <c r="D259" s="96"/>
      <c r="E259" s="96"/>
      <c r="F259" s="153">
        <f>SUM(F260)</f>
        <v>270</v>
      </c>
      <c r="G259" s="153">
        <f>SUM(G260)</f>
        <v>0</v>
      </c>
      <c r="H259" s="94">
        <f>(G259/F259)*100</f>
        <v>0</v>
      </c>
      <c r="I259" s="153">
        <f>SUM(I260)</f>
        <v>270</v>
      </c>
      <c r="J259" s="153">
        <f>SUM(J260)</f>
        <v>1440</v>
      </c>
      <c r="K259" s="94">
        <f>(J259/I259)*100</f>
        <v>533.3333333333333</v>
      </c>
    </row>
    <row r="260" spans="1:11" ht="99.75" customHeight="1" thickBot="1">
      <c r="A260" s="1"/>
      <c r="B260" s="17" t="s">
        <v>105</v>
      </c>
      <c r="C260" s="102" t="s">
        <v>106</v>
      </c>
      <c r="D260" s="98">
        <v>600</v>
      </c>
      <c r="E260" s="98">
        <v>0</v>
      </c>
      <c r="F260" s="89">
        <v>270</v>
      </c>
      <c r="G260" s="89">
        <v>0</v>
      </c>
      <c r="H260" s="140">
        <f>(G260/F260)*100</f>
        <v>0</v>
      </c>
      <c r="I260" s="89">
        <v>270</v>
      </c>
      <c r="J260" s="89">
        <v>1440</v>
      </c>
      <c r="K260" s="89">
        <f>(J260/I260)*100</f>
        <v>533.3333333333333</v>
      </c>
    </row>
    <row r="261" spans="1:11" ht="31.5" customHeight="1" thickBot="1">
      <c r="A261" s="1"/>
      <c r="B261" s="27"/>
      <c r="C261" s="103" t="s">
        <v>15</v>
      </c>
      <c r="D261" s="104" t="e">
        <f>SUM(D249,#REF!)</f>
        <v>#REF!</v>
      </c>
      <c r="E261" s="104" t="e">
        <f>SUM(E249,#REF!)</f>
        <v>#REF!</v>
      </c>
      <c r="F261" s="105">
        <f>SUM(F249,F253,F258)</f>
        <v>711770</v>
      </c>
      <c r="G261" s="105">
        <f>SUM(G249,G253,G258)</f>
        <v>732045.35</v>
      </c>
      <c r="H261" s="94">
        <f>(G261/F261)*100</f>
        <v>102.84858170476419</v>
      </c>
      <c r="I261" s="105">
        <f>SUM(I249,I253,I258)</f>
        <v>741770</v>
      </c>
      <c r="J261" s="105">
        <f>SUM(J249,J253,J258)</f>
        <v>751440</v>
      </c>
      <c r="K261" s="94">
        <f>(J261/I261)*100</f>
        <v>101.30363859417339</v>
      </c>
    </row>
    <row r="262" spans="1:11" ht="23.25">
      <c r="A262" s="1"/>
      <c r="B262" s="28"/>
      <c r="C262" s="145"/>
      <c r="D262" s="146"/>
      <c r="E262" s="146"/>
      <c r="F262" s="147"/>
      <c r="G262" s="147"/>
      <c r="H262" s="148"/>
      <c r="I262" s="147"/>
      <c r="J262" s="148"/>
      <c r="K262" s="148"/>
    </row>
    <row r="263" spans="1:11" ht="24" thickBot="1">
      <c r="A263" s="1"/>
      <c r="B263" s="29"/>
      <c r="C263" s="149"/>
      <c r="D263" s="150"/>
      <c r="E263" s="150"/>
      <c r="F263" s="151"/>
      <c r="G263" s="151"/>
      <c r="H263" s="152"/>
      <c r="I263" s="151"/>
      <c r="J263" s="152"/>
      <c r="K263" s="152"/>
    </row>
    <row r="264" spans="1:11" ht="26.25" customHeight="1">
      <c r="A264" s="2"/>
      <c r="B264" s="39">
        <v>852</v>
      </c>
      <c r="C264" s="196" t="s">
        <v>47</v>
      </c>
      <c r="D264" s="126"/>
      <c r="E264" s="126"/>
      <c r="F264" s="160"/>
      <c r="G264" s="160"/>
      <c r="H264" s="161"/>
      <c r="I264" s="160"/>
      <c r="J264" s="161"/>
      <c r="K264" s="161"/>
    </row>
    <row r="265" spans="1:11" ht="25.5" customHeight="1">
      <c r="A265" s="2"/>
      <c r="B265" s="39">
        <v>85202</v>
      </c>
      <c r="C265" s="205" t="s">
        <v>189</v>
      </c>
      <c r="D265" s="93">
        <f>SUM(D269)</f>
        <v>100000</v>
      </c>
      <c r="E265" s="93">
        <f>SUM(E269)</f>
        <v>0</v>
      </c>
      <c r="F265" s="94">
        <f>SUM(F266)</f>
        <v>0</v>
      </c>
      <c r="G265" s="94">
        <f>SUM(G266)</f>
        <v>0</v>
      </c>
      <c r="H265" s="94">
        <v>0</v>
      </c>
      <c r="I265" s="94">
        <f>SUM(I266)</f>
        <v>0</v>
      </c>
      <c r="J265" s="94">
        <f>SUM(J266)</f>
        <v>419097</v>
      </c>
      <c r="K265" s="94">
        <v>0</v>
      </c>
    </row>
    <row r="266" spans="1:11" ht="46.5" customHeight="1">
      <c r="A266" s="2"/>
      <c r="B266" s="15"/>
      <c r="C266" s="95" t="s">
        <v>130</v>
      </c>
      <c r="D266" s="96"/>
      <c r="E266" s="96"/>
      <c r="F266" s="153">
        <f>SUM(F267:F269)</f>
        <v>0</v>
      </c>
      <c r="G266" s="153">
        <f>SUM(G267:G269)</f>
        <v>0</v>
      </c>
      <c r="H266" s="94">
        <v>0</v>
      </c>
      <c r="I266" s="153">
        <f>SUM(I267:I269)</f>
        <v>0</v>
      </c>
      <c r="J266" s="153">
        <f>SUM(J267:J269)</f>
        <v>419097</v>
      </c>
      <c r="K266" s="94">
        <v>0</v>
      </c>
    </row>
    <row r="267" spans="1:11" ht="32.25" customHeight="1">
      <c r="A267" s="2"/>
      <c r="B267" s="33" t="s">
        <v>65</v>
      </c>
      <c r="C267" s="102" t="s">
        <v>27</v>
      </c>
      <c r="D267" s="173">
        <v>44698</v>
      </c>
      <c r="E267" s="173">
        <v>0</v>
      </c>
      <c r="F267" s="99">
        <v>0</v>
      </c>
      <c r="G267" s="99">
        <v>0</v>
      </c>
      <c r="H267" s="89">
        <v>0</v>
      </c>
      <c r="I267" s="99">
        <v>0</v>
      </c>
      <c r="J267" s="99">
        <v>300595</v>
      </c>
      <c r="K267" s="89">
        <v>0</v>
      </c>
    </row>
    <row r="268" spans="1:11" ht="113.25" customHeight="1">
      <c r="A268" s="1"/>
      <c r="B268" s="16" t="s">
        <v>64</v>
      </c>
      <c r="C268" s="117" t="s">
        <v>124</v>
      </c>
      <c r="D268" s="96">
        <v>170000</v>
      </c>
      <c r="E268" s="96">
        <v>0</v>
      </c>
      <c r="F268" s="99">
        <v>0</v>
      </c>
      <c r="G268" s="99">
        <v>0</v>
      </c>
      <c r="H268" s="89">
        <v>0</v>
      </c>
      <c r="I268" s="99">
        <v>0</v>
      </c>
      <c r="J268" s="99">
        <v>13976</v>
      </c>
      <c r="K268" s="89">
        <v>0</v>
      </c>
    </row>
    <row r="269" spans="1:11" ht="35.25" customHeight="1">
      <c r="A269" s="1"/>
      <c r="B269" s="33" t="s">
        <v>69</v>
      </c>
      <c r="C269" s="110" t="s">
        <v>24</v>
      </c>
      <c r="D269" s="96">
        <v>100000</v>
      </c>
      <c r="E269" s="96">
        <v>0</v>
      </c>
      <c r="F269" s="99">
        <v>0</v>
      </c>
      <c r="G269" s="99">
        <v>0</v>
      </c>
      <c r="H269" s="89">
        <v>0</v>
      </c>
      <c r="I269" s="99">
        <v>0</v>
      </c>
      <c r="J269" s="99">
        <v>104526</v>
      </c>
      <c r="K269" s="89">
        <v>0</v>
      </c>
    </row>
    <row r="270" spans="1:11" ht="96.75" customHeight="1">
      <c r="A270" s="2"/>
      <c r="B270" s="39">
        <v>85212</v>
      </c>
      <c r="C270" s="167" t="s">
        <v>175</v>
      </c>
      <c r="D270" s="93">
        <f>SUM(D274)</f>
        <v>600</v>
      </c>
      <c r="E270" s="93">
        <f>SUM(E274)</f>
        <v>0</v>
      </c>
      <c r="F270" s="94">
        <f>SUM(F271)</f>
        <v>7944300</v>
      </c>
      <c r="G270" s="94">
        <f>SUM(G271)</f>
        <v>5852065.18</v>
      </c>
      <c r="H270" s="94">
        <f>(G270/F270)*100</f>
        <v>73.66369824905907</v>
      </c>
      <c r="I270" s="94">
        <f>SUM(I271)</f>
        <v>8022008.43</v>
      </c>
      <c r="J270" s="94">
        <f>SUM(J271)</f>
        <v>7800000</v>
      </c>
      <c r="K270" s="94">
        <f>(J270/I270)*100</f>
        <v>97.23250814384896</v>
      </c>
    </row>
    <row r="271" spans="1:11" ht="45.75" customHeight="1">
      <c r="A271" s="2"/>
      <c r="B271" s="15"/>
      <c r="C271" s="95" t="s">
        <v>130</v>
      </c>
      <c r="D271" s="96"/>
      <c r="E271" s="96"/>
      <c r="F271" s="153">
        <f>SUM(F272:F276)</f>
        <v>7944300</v>
      </c>
      <c r="G271" s="153">
        <f>SUM(G272:G276)</f>
        <v>5852065.18</v>
      </c>
      <c r="H271" s="94">
        <f>(G271/F271)*100</f>
        <v>73.66369824905907</v>
      </c>
      <c r="I271" s="153">
        <f>SUM(I272:I276)</f>
        <v>8022008.43</v>
      </c>
      <c r="J271" s="153">
        <f>SUM(J272:J276)</f>
        <v>7800000</v>
      </c>
      <c r="K271" s="94">
        <f>(J271/I271)*100</f>
        <v>97.23250814384896</v>
      </c>
    </row>
    <row r="272" spans="1:11" ht="32.25" customHeight="1">
      <c r="A272" s="2"/>
      <c r="B272" s="33" t="s">
        <v>65</v>
      </c>
      <c r="C272" s="102" t="s">
        <v>27</v>
      </c>
      <c r="D272" s="173">
        <v>44698</v>
      </c>
      <c r="E272" s="173">
        <v>0</v>
      </c>
      <c r="F272" s="99">
        <v>0</v>
      </c>
      <c r="G272" s="99">
        <v>8.8</v>
      </c>
      <c r="H272" s="89">
        <v>0</v>
      </c>
      <c r="I272" s="99">
        <v>8.8</v>
      </c>
      <c r="J272" s="99">
        <v>0</v>
      </c>
      <c r="K272" s="89">
        <v>0</v>
      </c>
    </row>
    <row r="273" spans="1:11" ht="32.25" customHeight="1">
      <c r="A273" s="1"/>
      <c r="B273" s="33" t="s">
        <v>115</v>
      </c>
      <c r="C273" s="156" t="s">
        <v>20</v>
      </c>
      <c r="D273" s="96">
        <v>17000</v>
      </c>
      <c r="E273" s="96">
        <v>0</v>
      </c>
      <c r="F273" s="99">
        <v>0</v>
      </c>
      <c r="G273" s="99">
        <v>6833.99</v>
      </c>
      <c r="H273" s="89">
        <v>0</v>
      </c>
      <c r="I273" s="99">
        <v>6833.99</v>
      </c>
      <c r="J273" s="99">
        <v>8000</v>
      </c>
      <c r="K273" s="89">
        <v>0</v>
      </c>
    </row>
    <row r="274" spans="1:11" ht="95.25" customHeight="1">
      <c r="A274" s="2"/>
      <c r="B274" s="17" t="s">
        <v>105</v>
      </c>
      <c r="C274" s="102" t="s">
        <v>106</v>
      </c>
      <c r="D274" s="98">
        <v>600</v>
      </c>
      <c r="E274" s="98">
        <v>0</v>
      </c>
      <c r="F274" s="89">
        <v>7944300</v>
      </c>
      <c r="G274" s="89">
        <v>5788000</v>
      </c>
      <c r="H274" s="89">
        <f>(G274/F274)*100</f>
        <v>72.85726873355739</v>
      </c>
      <c r="I274" s="89">
        <v>7944300</v>
      </c>
      <c r="J274" s="89">
        <v>7717000</v>
      </c>
      <c r="K274" s="89">
        <f>(J274/I274)*100</f>
        <v>97.13882909759198</v>
      </c>
    </row>
    <row r="275" spans="1:11" ht="96" customHeight="1">
      <c r="A275" s="2"/>
      <c r="B275" s="16">
        <v>2360</v>
      </c>
      <c r="C275" s="133" t="s">
        <v>176</v>
      </c>
      <c r="D275" s="135">
        <v>5470</v>
      </c>
      <c r="E275" s="135">
        <v>0</v>
      </c>
      <c r="F275" s="99">
        <v>0</v>
      </c>
      <c r="G275" s="99">
        <v>56356.75</v>
      </c>
      <c r="H275" s="89">
        <v>0</v>
      </c>
      <c r="I275" s="99">
        <v>70000</v>
      </c>
      <c r="J275" s="99">
        <v>75000</v>
      </c>
      <c r="K275" s="89">
        <v>0</v>
      </c>
    </row>
    <row r="276" spans="1:11" ht="119.25" customHeight="1">
      <c r="A276" s="2"/>
      <c r="B276" s="16" t="s">
        <v>153</v>
      </c>
      <c r="C276" s="133" t="s">
        <v>154</v>
      </c>
      <c r="D276" s="135">
        <v>5470</v>
      </c>
      <c r="E276" s="135">
        <v>0</v>
      </c>
      <c r="F276" s="99">
        <v>0</v>
      </c>
      <c r="G276" s="99">
        <v>865.64</v>
      </c>
      <c r="H276" s="89">
        <v>0</v>
      </c>
      <c r="I276" s="99">
        <v>865.64</v>
      </c>
      <c r="J276" s="99">
        <v>0</v>
      </c>
      <c r="K276" s="89">
        <v>0</v>
      </c>
    </row>
    <row r="277" spans="1:11" ht="120" customHeight="1">
      <c r="A277" s="2"/>
      <c r="B277" s="39">
        <v>85213</v>
      </c>
      <c r="C277" s="169" t="s">
        <v>136</v>
      </c>
      <c r="D277" s="93">
        <f>SUM(D280)</f>
        <v>451000</v>
      </c>
      <c r="E277" s="93">
        <f>SUM(E280)</f>
        <v>0</v>
      </c>
      <c r="F277" s="94">
        <f aca="true" t="shared" si="30" ref="F277:K277">SUM(F278)</f>
        <v>67000</v>
      </c>
      <c r="G277" s="94">
        <f t="shared" si="30"/>
        <v>51970</v>
      </c>
      <c r="H277" s="94">
        <f t="shared" si="30"/>
        <v>77.56716417910448</v>
      </c>
      <c r="I277" s="94">
        <f t="shared" si="30"/>
        <v>67000</v>
      </c>
      <c r="J277" s="94">
        <f t="shared" si="30"/>
        <v>66000</v>
      </c>
      <c r="K277" s="94">
        <f t="shared" si="30"/>
        <v>98.50746268656717</v>
      </c>
    </row>
    <row r="278" spans="1:11" ht="46.5">
      <c r="A278" s="2"/>
      <c r="B278" s="15"/>
      <c r="C278" s="95" t="s">
        <v>125</v>
      </c>
      <c r="D278" s="96"/>
      <c r="E278" s="96"/>
      <c r="F278" s="153">
        <f>SUM(F279:F280)</f>
        <v>67000</v>
      </c>
      <c r="G278" s="153">
        <f>SUM(G279:G280)</f>
        <v>51970</v>
      </c>
      <c r="H278" s="94">
        <f>(G278/F278)*100</f>
        <v>77.56716417910448</v>
      </c>
      <c r="I278" s="153">
        <f>SUM(I279:I280)</f>
        <v>67000</v>
      </c>
      <c r="J278" s="153">
        <f>SUM(J279:J280)</f>
        <v>66000</v>
      </c>
      <c r="K278" s="94">
        <f>(J278/I278)*100</f>
        <v>98.50746268656717</v>
      </c>
    </row>
    <row r="279" spans="1:11" ht="103.5" customHeight="1">
      <c r="A279" s="2"/>
      <c r="B279" s="17" t="s">
        <v>105</v>
      </c>
      <c r="C279" s="102" t="s">
        <v>106</v>
      </c>
      <c r="D279" s="98">
        <v>600</v>
      </c>
      <c r="E279" s="98">
        <v>0</v>
      </c>
      <c r="F279" s="89">
        <v>28000</v>
      </c>
      <c r="G279" s="89">
        <v>21470</v>
      </c>
      <c r="H279" s="89">
        <f>(G279/F279)*100</f>
        <v>76.67857142857143</v>
      </c>
      <c r="I279" s="89">
        <v>28000</v>
      </c>
      <c r="J279" s="89">
        <v>30000</v>
      </c>
      <c r="K279" s="89">
        <f>(J279/I279)*100</f>
        <v>107.14285714285714</v>
      </c>
    </row>
    <row r="280" spans="1:11" ht="45.75" customHeight="1">
      <c r="A280" s="2"/>
      <c r="B280" s="38">
        <v>2030</v>
      </c>
      <c r="C280" s="117" t="s">
        <v>49</v>
      </c>
      <c r="D280" s="96">
        <v>451000</v>
      </c>
      <c r="E280" s="96">
        <v>0</v>
      </c>
      <c r="F280" s="99">
        <v>39000</v>
      </c>
      <c r="G280" s="99">
        <v>30500</v>
      </c>
      <c r="H280" s="89">
        <f>(G280/F280)*100</f>
        <v>78.2051282051282</v>
      </c>
      <c r="I280" s="99">
        <v>39000</v>
      </c>
      <c r="J280" s="99">
        <v>36000</v>
      </c>
      <c r="K280" s="89">
        <f>(J280/I280)*100</f>
        <v>92.3076923076923</v>
      </c>
    </row>
    <row r="281" spans="1:11" ht="23.25">
      <c r="A281" s="2"/>
      <c r="B281" s="23"/>
      <c r="C281" s="122"/>
      <c r="D281" s="122"/>
      <c r="E281" s="122"/>
      <c r="F281" s="113"/>
      <c r="G281" s="113"/>
      <c r="H281" s="112"/>
      <c r="I281" s="112"/>
      <c r="J281" s="112"/>
      <c r="K281" s="112"/>
    </row>
    <row r="282" spans="1:11" ht="46.5">
      <c r="A282" s="2"/>
      <c r="B282" s="39">
        <v>85214</v>
      </c>
      <c r="C282" s="169" t="s">
        <v>48</v>
      </c>
      <c r="D282" s="93">
        <f>SUM(D284)</f>
        <v>451000</v>
      </c>
      <c r="E282" s="93">
        <f>SUM(E284)</f>
        <v>0</v>
      </c>
      <c r="F282" s="94">
        <f aca="true" t="shared" si="31" ref="F282:K282">SUM(F283)</f>
        <v>626000</v>
      </c>
      <c r="G282" s="94">
        <f t="shared" si="31"/>
        <v>440266</v>
      </c>
      <c r="H282" s="94">
        <f t="shared" si="31"/>
        <v>70.33003194888178</v>
      </c>
      <c r="I282" s="94">
        <f t="shared" si="31"/>
        <v>626000</v>
      </c>
      <c r="J282" s="94">
        <f t="shared" si="31"/>
        <v>561000</v>
      </c>
      <c r="K282" s="94">
        <f t="shared" si="31"/>
        <v>89.61661341853035</v>
      </c>
    </row>
    <row r="283" spans="1:11" ht="46.5">
      <c r="A283" s="2"/>
      <c r="B283" s="15"/>
      <c r="C283" s="95" t="s">
        <v>130</v>
      </c>
      <c r="D283" s="96"/>
      <c r="E283" s="96"/>
      <c r="F283" s="153">
        <f>SUM(F284:F284)</f>
        <v>626000</v>
      </c>
      <c r="G283" s="153">
        <f>SUM(G284:G284)</f>
        <v>440266</v>
      </c>
      <c r="H283" s="94">
        <f>(G283/F283)*100</f>
        <v>70.33003194888178</v>
      </c>
      <c r="I283" s="153">
        <f>SUM(I284:I284)</f>
        <v>626000</v>
      </c>
      <c r="J283" s="153">
        <f>SUM(J284:J284)</f>
        <v>561000</v>
      </c>
      <c r="K283" s="94">
        <f>(J283/I283)*100</f>
        <v>89.61661341853035</v>
      </c>
    </row>
    <row r="284" spans="1:11" ht="78" customHeight="1">
      <c r="A284" s="2"/>
      <c r="B284" s="38">
        <v>2030</v>
      </c>
      <c r="C284" s="117" t="s">
        <v>49</v>
      </c>
      <c r="D284" s="96">
        <v>451000</v>
      </c>
      <c r="E284" s="96">
        <v>0</v>
      </c>
      <c r="F284" s="99">
        <v>626000</v>
      </c>
      <c r="G284" s="99">
        <v>440266</v>
      </c>
      <c r="H284" s="99">
        <f>(G284/F284)*100</f>
        <v>70.33003194888178</v>
      </c>
      <c r="I284" s="99">
        <v>626000</v>
      </c>
      <c r="J284" s="99">
        <v>561000</v>
      </c>
      <c r="K284" s="99">
        <f>(J284/I284)*100</f>
        <v>89.61661341853035</v>
      </c>
    </row>
    <row r="285" spans="1:11" ht="23.25">
      <c r="A285" s="2"/>
      <c r="B285" s="51"/>
      <c r="C285" s="206"/>
      <c r="D285" s="171"/>
      <c r="E285" s="171"/>
      <c r="F285" s="130"/>
      <c r="G285" s="130"/>
      <c r="H285" s="131"/>
      <c r="I285" s="131"/>
      <c r="J285" s="131"/>
      <c r="K285" s="131"/>
    </row>
    <row r="286" spans="1:11" ht="23.25">
      <c r="A286" s="2"/>
      <c r="B286" s="39">
        <v>85215</v>
      </c>
      <c r="C286" s="169" t="s">
        <v>155</v>
      </c>
      <c r="D286" s="93">
        <f>SUM(D288)</f>
        <v>44698</v>
      </c>
      <c r="E286" s="93">
        <f>SUM(E288)</f>
        <v>0</v>
      </c>
      <c r="F286" s="94">
        <f>SUM(F287)</f>
        <v>0</v>
      </c>
      <c r="G286" s="94">
        <f>SUM(G287)</f>
        <v>2159.09</v>
      </c>
      <c r="H286" s="94">
        <v>0</v>
      </c>
      <c r="I286" s="94">
        <f>SUM(I287)</f>
        <v>2159.09</v>
      </c>
      <c r="J286" s="94">
        <f>SUM(J287)</f>
        <v>0</v>
      </c>
      <c r="K286" s="94">
        <v>0</v>
      </c>
    </row>
    <row r="287" spans="1:11" ht="46.5">
      <c r="A287" s="2"/>
      <c r="B287" s="15"/>
      <c r="C287" s="95" t="s">
        <v>130</v>
      </c>
      <c r="D287" s="96"/>
      <c r="E287" s="96"/>
      <c r="F287" s="153">
        <f>SUM(F288:F289)</f>
        <v>0</v>
      </c>
      <c r="G287" s="153">
        <f>SUM(G288:G289)</f>
        <v>2159.09</v>
      </c>
      <c r="H287" s="94">
        <v>0</v>
      </c>
      <c r="I287" s="153">
        <f>SUM(I288:I289)</f>
        <v>2159.09</v>
      </c>
      <c r="J287" s="153">
        <f>SUM(J288:J289)</f>
        <v>0</v>
      </c>
      <c r="K287" s="94">
        <v>0</v>
      </c>
    </row>
    <row r="288" spans="1:11" ht="32.25" customHeight="1">
      <c r="A288" s="2"/>
      <c r="B288" s="33" t="s">
        <v>65</v>
      </c>
      <c r="C288" s="102" t="s">
        <v>27</v>
      </c>
      <c r="D288" s="173">
        <v>44698</v>
      </c>
      <c r="E288" s="173">
        <v>0</v>
      </c>
      <c r="F288" s="99">
        <v>0</v>
      </c>
      <c r="G288" s="99">
        <v>1899.86</v>
      </c>
      <c r="H288" s="89">
        <v>0</v>
      </c>
      <c r="I288" s="99">
        <v>1899.86</v>
      </c>
      <c r="J288" s="99">
        <v>0</v>
      </c>
      <c r="K288" s="89">
        <v>0</v>
      </c>
    </row>
    <row r="289" spans="1:11" ht="21" customHeight="1">
      <c r="A289" s="1"/>
      <c r="B289" s="33" t="s">
        <v>115</v>
      </c>
      <c r="C289" s="156" t="s">
        <v>20</v>
      </c>
      <c r="D289" s="96">
        <v>17000</v>
      </c>
      <c r="E289" s="96">
        <v>0</v>
      </c>
      <c r="F289" s="99">
        <v>0</v>
      </c>
      <c r="G289" s="99">
        <v>259.23</v>
      </c>
      <c r="H289" s="89">
        <v>0</v>
      </c>
      <c r="I289" s="99">
        <v>259.23</v>
      </c>
      <c r="J289" s="99">
        <v>0</v>
      </c>
      <c r="K289" s="89">
        <v>0</v>
      </c>
    </row>
    <row r="290" spans="1:11" ht="23.25">
      <c r="A290" s="2"/>
      <c r="B290" s="49"/>
      <c r="C290" s="207"/>
      <c r="D290" s="101"/>
      <c r="E290" s="101"/>
      <c r="F290" s="113"/>
      <c r="G290" s="113"/>
      <c r="H290" s="112"/>
      <c r="I290" s="112"/>
      <c r="J290" s="112"/>
      <c r="K290" s="112"/>
    </row>
    <row r="291" spans="1:11" ht="23.25">
      <c r="A291" s="2"/>
      <c r="B291" s="39">
        <v>85216</v>
      </c>
      <c r="C291" s="169" t="s">
        <v>119</v>
      </c>
      <c r="D291" s="93" t="e">
        <f>SUM(#REF!)</f>
        <v>#REF!</v>
      </c>
      <c r="E291" s="93" t="e">
        <f>SUM(#REF!)</f>
        <v>#REF!</v>
      </c>
      <c r="F291" s="94">
        <f aca="true" t="shared" si="32" ref="F291:K291">SUM(F292)</f>
        <v>474000</v>
      </c>
      <c r="G291" s="94">
        <f t="shared" si="32"/>
        <v>372160</v>
      </c>
      <c r="H291" s="94">
        <f t="shared" si="32"/>
        <v>78.51476793248945</v>
      </c>
      <c r="I291" s="94">
        <f t="shared" si="32"/>
        <v>474000</v>
      </c>
      <c r="J291" s="94">
        <f t="shared" si="32"/>
        <v>414000</v>
      </c>
      <c r="K291" s="94">
        <f t="shared" si="32"/>
        <v>87.34177215189874</v>
      </c>
    </row>
    <row r="292" spans="1:11" ht="46.5">
      <c r="A292" s="2"/>
      <c r="B292" s="15"/>
      <c r="C292" s="95" t="s">
        <v>130</v>
      </c>
      <c r="D292" s="96"/>
      <c r="E292" s="96"/>
      <c r="F292" s="153">
        <f>SUM(F293:F293)</f>
        <v>474000</v>
      </c>
      <c r="G292" s="153">
        <f>SUM(G293:G293)</f>
        <v>372160</v>
      </c>
      <c r="H292" s="94">
        <f>(G292/F292)*100</f>
        <v>78.51476793248945</v>
      </c>
      <c r="I292" s="153">
        <f>SUM(I293:I293)</f>
        <v>474000</v>
      </c>
      <c r="J292" s="153">
        <f>SUM(J293:J293)</f>
        <v>414000</v>
      </c>
      <c r="K292" s="94">
        <f>(J292/I292)*100</f>
        <v>87.34177215189874</v>
      </c>
    </row>
    <row r="293" spans="1:11" ht="48" customHeight="1">
      <c r="A293" s="2"/>
      <c r="B293" s="50">
        <v>2030</v>
      </c>
      <c r="C293" s="202" t="s">
        <v>49</v>
      </c>
      <c r="D293" s="208">
        <v>465000</v>
      </c>
      <c r="E293" s="208">
        <v>41750</v>
      </c>
      <c r="F293" s="89">
        <v>474000</v>
      </c>
      <c r="G293" s="89">
        <v>372160</v>
      </c>
      <c r="H293" s="89">
        <f>(G293/F293)*100</f>
        <v>78.51476793248945</v>
      </c>
      <c r="I293" s="89">
        <v>474000</v>
      </c>
      <c r="J293" s="89">
        <v>414000</v>
      </c>
      <c r="K293" s="89">
        <f>(J293/I293)*100</f>
        <v>87.34177215189874</v>
      </c>
    </row>
    <row r="294" spans="1:11" ht="23.25">
      <c r="A294" s="2"/>
      <c r="B294" s="52"/>
      <c r="C294" s="122"/>
      <c r="D294" s="122"/>
      <c r="E294" s="122"/>
      <c r="F294" s="113"/>
      <c r="G294" s="113"/>
      <c r="H294" s="112"/>
      <c r="I294" s="112"/>
      <c r="J294" s="112"/>
      <c r="K294" s="112"/>
    </row>
    <row r="295" spans="1:11" ht="23.25">
      <c r="A295" s="2"/>
      <c r="B295" s="53">
        <v>85219</v>
      </c>
      <c r="C295" s="196" t="s">
        <v>50</v>
      </c>
      <c r="D295" s="93">
        <f aca="true" t="shared" si="33" ref="D295:K295">SUM(D298)</f>
        <v>465000</v>
      </c>
      <c r="E295" s="93">
        <f t="shared" si="33"/>
        <v>41750</v>
      </c>
      <c r="F295" s="94">
        <f t="shared" si="33"/>
        <v>541850</v>
      </c>
      <c r="G295" s="94">
        <f t="shared" si="33"/>
        <v>416744</v>
      </c>
      <c r="H295" s="94">
        <f t="shared" si="33"/>
        <v>76.91132232167574</v>
      </c>
      <c r="I295" s="94">
        <f t="shared" si="33"/>
        <v>541850</v>
      </c>
      <c r="J295" s="94">
        <f t="shared" si="33"/>
        <v>523000</v>
      </c>
      <c r="K295" s="94">
        <f t="shared" si="33"/>
        <v>96.52117744763311</v>
      </c>
    </row>
    <row r="296" spans="1:11" ht="46.5">
      <c r="A296" s="2"/>
      <c r="B296" s="15"/>
      <c r="C296" s="95" t="s">
        <v>129</v>
      </c>
      <c r="D296" s="96"/>
      <c r="E296" s="96"/>
      <c r="F296" s="153">
        <f>SUM(F298)</f>
        <v>541850</v>
      </c>
      <c r="G296" s="153">
        <f>SUM(G298)</f>
        <v>416744</v>
      </c>
      <c r="H296" s="94">
        <f>(G296/F296)*100</f>
        <v>76.91132232167574</v>
      </c>
      <c r="I296" s="153">
        <f>SUM(I298)</f>
        <v>541850</v>
      </c>
      <c r="J296" s="153">
        <f>SUM(J298)</f>
        <v>523000</v>
      </c>
      <c r="K296" s="94">
        <f>(J296/I296)*100</f>
        <v>96.52117744763311</v>
      </c>
    </row>
    <row r="297" spans="1:11" ht="23.25">
      <c r="A297" s="2"/>
      <c r="B297" s="54"/>
      <c r="C297" s="209"/>
      <c r="D297" s="171"/>
      <c r="E297" s="171"/>
      <c r="F297" s="210"/>
      <c r="G297" s="210"/>
      <c r="H297" s="210"/>
      <c r="I297" s="210"/>
      <c r="J297" s="210"/>
      <c r="K297" s="210"/>
    </row>
    <row r="298" spans="1:11" ht="52.5" customHeight="1">
      <c r="A298" s="2"/>
      <c r="B298" s="50">
        <v>2030</v>
      </c>
      <c r="C298" s="202" t="s">
        <v>49</v>
      </c>
      <c r="D298" s="208">
        <v>465000</v>
      </c>
      <c r="E298" s="208">
        <v>41750</v>
      </c>
      <c r="F298" s="89">
        <v>541850</v>
      </c>
      <c r="G298" s="89">
        <v>416744</v>
      </c>
      <c r="H298" s="89">
        <f>(G298/F298)*100</f>
        <v>76.91132232167574</v>
      </c>
      <c r="I298" s="89">
        <v>541850</v>
      </c>
      <c r="J298" s="89">
        <v>523000</v>
      </c>
      <c r="K298" s="89">
        <f>(J298/I298)*100</f>
        <v>96.52117744763311</v>
      </c>
    </row>
    <row r="299" spans="1:11" ht="47.25" customHeight="1">
      <c r="A299" s="2"/>
      <c r="B299" s="39">
        <v>85228</v>
      </c>
      <c r="C299" s="211" t="s">
        <v>114</v>
      </c>
      <c r="D299" s="93" t="e">
        <f>SUM(#REF!)</f>
        <v>#REF!</v>
      </c>
      <c r="E299" s="93" t="e">
        <f>SUM(#REF!)</f>
        <v>#REF!</v>
      </c>
      <c r="F299" s="94">
        <f aca="true" t="shared" si="34" ref="F299:K299">SUM(F300)</f>
        <v>26000</v>
      </c>
      <c r="G299" s="94">
        <f t="shared" si="34"/>
        <v>18287.21</v>
      </c>
      <c r="H299" s="94">
        <f t="shared" si="34"/>
        <v>70.33542307692308</v>
      </c>
      <c r="I299" s="94">
        <f t="shared" si="34"/>
        <v>28327.21</v>
      </c>
      <c r="J299" s="94">
        <f t="shared" si="34"/>
        <v>26000</v>
      </c>
      <c r="K299" s="94">
        <f t="shared" si="34"/>
        <v>91.78454214163698</v>
      </c>
    </row>
    <row r="300" spans="1:11" ht="46.5">
      <c r="A300" s="2"/>
      <c r="B300" s="15"/>
      <c r="C300" s="95" t="s">
        <v>125</v>
      </c>
      <c r="D300" s="96"/>
      <c r="E300" s="96"/>
      <c r="F300" s="153">
        <f>SUM(F301:F303)</f>
        <v>26000</v>
      </c>
      <c r="G300" s="153">
        <f>SUM(G301:G303)</f>
        <v>18287.21</v>
      </c>
      <c r="H300" s="94">
        <f>(G300/F300)*100</f>
        <v>70.33542307692308</v>
      </c>
      <c r="I300" s="153">
        <f>SUM(I301:I303)</f>
        <v>28327.21</v>
      </c>
      <c r="J300" s="153">
        <f>SUM(J301:J303)</f>
        <v>26000</v>
      </c>
      <c r="K300" s="94">
        <f>(J300/I300)*100</f>
        <v>91.78454214163698</v>
      </c>
    </row>
    <row r="301" spans="1:11" ht="21" customHeight="1">
      <c r="A301" s="1"/>
      <c r="B301" s="33" t="s">
        <v>115</v>
      </c>
      <c r="C301" s="156" t="s">
        <v>20</v>
      </c>
      <c r="D301" s="96">
        <v>17000</v>
      </c>
      <c r="E301" s="96">
        <v>0</v>
      </c>
      <c r="F301" s="99">
        <v>0</v>
      </c>
      <c r="G301" s="99">
        <v>2209.2</v>
      </c>
      <c r="H301" s="89">
        <v>0</v>
      </c>
      <c r="I301" s="99">
        <v>2209.2</v>
      </c>
      <c r="J301" s="99">
        <v>0</v>
      </c>
      <c r="K301" s="89">
        <v>0</v>
      </c>
    </row>
    <row r="302" spans="1:11" ht="92.25" customHeight="1">
      <c r="A302" s="2"/>
      <c r="B302" s="16" t="s">
        <v>105</v>
      </c>
      <c r="C302" s="102" t="s">
        <v>106</v>
      </c>
      <c r="D302" s="96">
        <v>600</v>
      </c>
      <c r="E302" s="96">
        <v>0</v>
      </c>
      <c r="F302" s="99">
        <v>26000</v>
      </c>
      <c r="G302" s="99">
        <v>15960</v>
      </c>
      <c r="H302" s="89">
        <f>(G302/F302)*100</f>
        <v>61.38461538461538</v>
      </c>
      <c r="I302" s="99">
        <v>26000</v>
      </c>
      <c r="J302" s="99">
        <v>26000</v>
      </c>
      <c r="K302" s="89">
        <f>(J302/I302)*100</f>
        <v>100</v>
      </c>
    </row>
    <row r="303" spans="1:11" ht="96" customHeight="1">
      <c r="A303" s="2"/>
      <c r="B303" s="16">
        <v>2360</v>
      </c>
      <c r="C303" s="133" t="s">
        <v>176</v>
      </c>
      <c r="D303" s="135">
        <v>5470</v>
      </c>
      <c r="E303" s="135">
        <v>0</v>
      </c>
      <c r="F303" s="99">
        <v>0</v>
      </c>
      <c r="G303" s="99">
        <v>118.01</v>
      </c>
      <c r="H303" s="89">
        <v>0</v>
      </c>
      <c r="I303" s="99">
        <v>118.01</v>
      </c>
      <c r="J303" s="99">
        <v>0</v>
      </c>
      <c r="K303" s="89">
        <v>0</v>
      </c>
    </row>
    <row r="304" spans="1:11" ht="23.25">
      <c r="A304" s="2"/>
      <c r="B304" s="24"/>
      <c r="C304" s="207"/>
      <c r="D304" s="144"/>
      <c r="E304" s="144"/>
      <c r="F304" s="113"/>
      <c r="G304" s="113"/>
      <c r="H304" s="131"/>
      <c r="I304" s="112"/>
      <c r="J304" s="112"/>
      <c r="K304" s="131"/>
    </row>
    <row r="305" spans="1:11" ht="23.25">
      <c r="A305" s="2"/>
      <c r="B305" s="39">
        <v>85278</v>
      </c>
      <c r="C305" s="169" t="s">
        <v>150</v>
      </c>
      <c r="D305" s="93" t="e">
        <f>SUM(#REF!)</f>
        <v>#REF!</v>
      </c>
      <c r="E305" s="93" t="e">
        <f>SUM(#REF!)</f>
        <v>#REF!</v>
      </c>
      <c r="F305" s="94">
        <f aca="true" t="shared" si="35" ref="F305:K305">SUM(F306)</f>
        <v>3639198</v>
      </c>
      <c r="G305" s="94">
        <f t="shared" si="35"/>
        <v>2519323</v>
      </c>
      <c r="H305" s="94">
        <f t="shared" si="35"/>
        <v>69.22742318499844</v>
      </c>
      <c r="I305" s="94">
        <f t="shared" si="35"/>
        <v>3639198</v>
      </c>
      <c r="J305" s="94">
        <f t="shared" si="35"/>
        <v>0</v>
      </c>
      <c r="K305" s="94">
        <f t="shared" si="35"/>
        <v>0</v>
      </c>
    </row>
    <row r="306" spans="1:11" ht="46.5">
      <c r="A306" s="2"/>
      <c r="B306" s="15"/>
      <c r="C306" s="95" t="s">
        <v>130</v>
      </c>
      <c r="D306" s="96"/>
      <c r="E306" s="96"/>
      <c r="F306" s="153">
        <f>SUM(F307:F307)</f>
        <v>3639198</v>
      </c>
      <c r="G306" s="153">
        <f>SUM(G307:G307)</f>
        <v>2519323</v>
      </c>
      <c r="H306" s="94">
        <f>(G306/F306)*100</f>
        <v>69.22742318499844</v>
      </c>
      <c r="I306" s="153">
        <f>SUM(I307:I307)</f>
        <v>3639198</v>
      </c>
      <c r="J306" s="153">
        <f>SUM(J307:J307)</f>
        <v>0</v>
      </c>
      <c r="K306" s="94">
        <f>(J306/I306)*100</f>
        <v>0</v>
      </c>
    </row>
    <row r="307" spans="1:11" ht="96" customHeight="1">
      <c r="A307" s="2"/>
      <c r="B307" s="16" t="s">
        <v>105</v>
      </c>
      <c r="C307" s="102" t="s">
        <v>106</v>
      </c>
      <c r="D307" s="208">
        <v>465000</v>
      </c>
      <c r="E307" s="208">
        <v>41750</v>
      </c>
      <c r="F307" s="89">
        <v>3639198</v>
      </c>
      <c r="G307" s="89">
        <v>2519323</v>
      </c>
      <c r="H307" s="89">
        <f>(G307/F307)*100</f>
        <v>69.22742318499844</v>
      </c>
      <c r="I307" s="89">
        <v>3639198</v>
      </c>
      <c r="J307" s="89">
        <v>0</v>
      </c>
      <c r="K307" s="89">
        <f>(J307/I307)*100</f>
        <v>0</v>
      </c>
    </row>
    <row r="308" spans="1:11" ht="23.25">
      <c r="A308" s="2"/>
      <c r="B308" s="55"/>
      <c r="C308" s="207"/>
      <c r="D308" s="212"/>
      <c r="E308" s="212"/>
      <c r="F308" s="113"/>
      <c r="G308" s="113"/>
      <c r="H308" s="131"/>
      <c r="I308" s="112"/>
      <c r="J308" s="112"/>
      <c r="K308" s="131"/>
    </row>
    <row r="309" spans="1:11" ht="23.25">
      <c r="A309" s="2"/>
      <c r="B309" s="39">
        <v>85295</v>
      </c>
      <c r="C309" s="169" t="s">
        <v>19</v>
      </c>
      <c r="D309" s="93" t="e">
        <f>SUM(#REF!)</f>
        <v>#REF!</v>
      </c>
      <c r="E309" s="93" t="e">
        <f>SUM(#REF!)</f>
        <v>#REF!</v>
      </c>
      <c r="F309" s="94">
        <f aca="true" t="shared" si="36" ref="F309:K309">SUM(F310)</f>
        <v>852750</v>
      </c>
      <c r="G309" s="94">
        <f t="shared" si="36"/>
        <v>402300</v>
      </c>
      <c r="H309" s="94">
        <f t="shared" si="36"/>
        <v>47.17678100263852</v>
      </c>
      <c r="I309" s="94">
        <f t="shared" si="36"/>
        <v>852750</v>
      </c>
      <c r="J309" s="94">
        <f t="shared" si="36"/>
        <v>361000</v>
      </c>
      <c r="K309" s="94">
        <f t="shared" si="36"/>
        <v>42.33362650249194</v>
      </c>
    </row>
    <row r="310" spans="1:11" ht="46.5">
      <c r="A310" s="2"/>
      <c r="B310" s="15"/>
      <c r="C310" s="95" t="s">
        <v>130</v>
      </c>
      <c r="D310" s="96"/>
      <c r="E310" s="96"/>
      <c r="F310" s="153">
        <f>SUM(F311:F313)</f>
        <v>852750</v>
      </c>
      <c r="G310" s="153">
        <f>SUM(G311:G313)</f>
        <v>402300</v>
      </c>
      <c r="H310" s="94">
        <f>(G310/F310)*100</f>
        <v>47.17678100263852</v>
      </c>
      <c r="I310" s="153">
        <f>SUM(I311:I313)</f>
        <v>852750</v>
      </c>
      <c r="J310" s="153">
        <f>SUM(J311:J313)</f>
        <v>361000</v>
      </c>
      <c r="K310" s="94">
        <f>(J310/I310)*100</f>
        <v>42.33362650249194</v>
      </c>
    </row>
    <row r="311" spans="1:11" ht="140.25" customHeight="1">
      <c r="A311" s="2"/>
      <c r="B311" s="16" t="s">
        <v>148</v>
      </c>
      <c r="C311" s="102" t="s">
        <v>187</v>
      </c>
      <c r="D311" s="96">
        <v>600</v>
      </c>
      <c r="E311" s="96">
        <v>0</v>
      </c>
      <c r="F311" s="99">
        <v>342337</v>
      </c>
      <c r="G311" s="99">
        <v>85000</v>
      </c>
      <c r="H311" s="89">
        <f>(G311/F311)*100</f>
        <v>24.829334836725213</v>
      </c>
      <c r="I311" s="99">
        <v>382500</v>
      </c>
      <c r="J311" s="99">
        <v>0</v>
      </c>
      <c r="K311" s="89">
        <f>(J311/I311)*100</f>
        <v>0</v>
      </c>
    </row>
    <row r="312" spans="1:11" ht="139.5" customHeight="1">
      <c r="A312" s="2"/>
      <c r="B312" s="16" t="s">
        <v>121</v>
      </c>
      <c r="C312" s="102" t="s">
        <v>187</v>
      </c>
      <c r="D312" s="96">
        <v>600</v>
      </c>
      <c r="E312" s="96">
        <v>0</v>
      </c>
      <c r="F312" s="99">
        <v>60413</v>
      </c>
      <c r="G312" s="99">
        <v>15000</v>
      </c>
      <c r="H312" s="89">
        <f>(G312/F312)*100</f>
        <v>24.829093075993576</v>
      </c>
      <c r="I312" s="99">
        <v>20250</v>
      </c>
      <c r="J312" s="99">
        <v>0</v>
      </c>
      <c r="K312" s="89">
        <f>(J312/I312)*100</f>
        <v>0</v>
      </c>
    </row>
    <row r="313" spans="1:11" ht="55.5" customHeight="1" thickBot="1">
      <c r="A313" s="2"/>
      <c r="B313" s="50">
        <v>2030</v>
      </c>
      <c r="C313" s="202" t="s">
        <v>49</v>
      </c>
      <c r="D313" s="208">
        <v>465000</v>
      </c>
      <c r="E313" s="208">
        <v>41750</v>
      </c>
      <c r="F313" s="89">
        <v>450000</v>
      </c>
      <c r="G313" s="89">
        <v>302300</v>
      </c>
      <c r="H313" s="140">
        <f>(G313/F313)*100</f>
        <v>67.17777777777778</v>
      </c>
      <c r="I313" s="89">
        <v>450000</v>
      </c>
      <c r="J313" s="89">
        <v>361000</v>
      </c>
      <c r="K313" s="140">
        <f>(J313/I313)*100</f>
        <v>80.22222222222221</v>
      </c>
    </row>
    <row r="314" spans="1:11" ht="30.75" customHeight="1" thickBot="1">
      <c r="A314" s="2"/>
      <c r="B314" s="27"/>
      <c r="C314" s="103" t="s">
        <v>51</v>
      </c>
      <c r="D314" s="104" t="e">
        <f>SUM(D282,D295,#REF!,#REF!)</f>
        <v>#REF!</v>
      </c>
      <c r="E314" s="104" t="e">
        <f>SUM(E282,E295,#REF!,#REF!)</f>
        <v>#REF!</v>
      </c>
      <c r="F314" s="105">
        <f>SUM(F265,F270,F277,F282,F286,F291,F295,F299,F305,F309)</f>
        <v>14171098</v>
      </c>
      <c r="G314" s="105">
        <f>SUM(G265,G270,G277,G282,G286,G291,G295,G299,G305,G309)</f>
        <v>10075274.48</v>
      </c>
      <c r="H314" s="213">
        <f>(G314/F314)*100</f>
        <v>71.09734531509132</v>
      </c>
      <c r="I314" s="105">
        <f>SUM(I265,I270,I277,I282,I286,I291,I295,I299,I305,I309)</f>
        <v>14253292.73</v>
      </c>
      <c r="J314" s="105">
        <f>SUM(J265,J270,J277,J282,J286,J291,J295,J299,J305,J309)</f>
        <v>10170097</v>
      </c>
      <c r="K314" s="213">
        <f>(J314/I314)*100</f>
        <v>71.3526143934041</v>
      </c>
    </row>
    <row r="315" spans="1:11" ht="24" thickBot="1">
      <c r="A315" s="2"/>
      <c r="B315" s="35"/>
      <c r="C315" s="103"/>
      <c r="D315" s="118"/>
      <c r="E315" s="118"/>
      <c r="F315" s="119"/>
      <c r="G315" s="119"/>
      <c r="H315" s="214"/>
      <c r="I315" s="121"/>
      <c r="J315" s="121"/>
      <c r="K315" s="214"/>
    </row>
    <row r="316" spans="1:11" ht="44.25" customHeight="1">
      <c r="A316" s="1"/>
      <c r="B316" s="20">
        <v>853</v>
      </c>
      <c r="C316" s="95" t="s">
        <v>156</v>
      </c>
      <c r="D316" s="126"/>
      <c r="E316" s="126"/>
      <c r="F316" s="160"/>
      <c r="G316" s="160"/>
      <c r="H316" s="161"/>
      <c r="I316" s="160"/>
      <c r="J316" s="161"/>
      <c r="K316" s="161"/>
    </row>
    <row r="317" spans="1:11" ht="23.25">
      <c r="A317" s="1"/>
      <c r="B317" s="49"/>
      <c r="C317" s="132"/>
      <c r="D317" s="144"/>
      <c r="E317" s="144"/>
      <c r="F317" s="113"/>
      <c r="G317" s="113"/>
      <c r="H317" s="112"/>
      <c r="I317" s="113"/>
      <c r="J317" s="112"/>
      <c r="K317" s="112"/>
    </row>
    <row r="318" spans="1:11" ht="21.75" customHeight="1">
      <c r="A318" s="1"/>
      <c r="B318" s="20">
        <v>85305</v>
      </c>
      <c r="C318" s="92" t="s">
        <v>188</v>
      </c>
      <c r="D318" s="93">
        <f>SUM(D320)</f>
        <v>100000</v>
      </c>
      <c r="E318" s="93">
        <f>SUM(E320)</f>
        <v>0</v>
      </c>
      <c r="F318" s="94">
        <f>SUM(F319)</f>
        <v>0</v>
      </c>
      <c r="G318" s="94">
        <f>SUM(G319)</f>
        <v>0</v>
      </c>
      <c r="H318" s="94">
        <v>0</v>
      </c>
      <c r="I318" s="94">
        <f>SUM(I319)</f>
        <v>0</v>
      </c>
      <c r="J318" s="94">
        <f>SUM(J319)</f>
        <v>350400</v>
      </c>
      <c r="K318" s="94">
        <v>0</v>
      </c>
    </row>
    <row r="319" spans="1:11" ht="46.5">
      <c r="A319" s="1"/>
      <c r="B319" s="15"/>
      <c r="C319" s="95" t="s">
        <v>130</v>
      </c>
      <c r="D319" s="96"/>
      <c r="E319" s="96"/>
      <c r="F319" s="153">
        <f>SUM(F320:F321)</f>
        <v>0</v>
      </c>
      <c r="G319" s="153">
        <f>SUM(G320:G321)</f>
        <v>0</v>
      </c>
      <c r="H319" s="94">
        <v>0</v>
      </c>
      <c r="I319" s="153">
        <f>SUM(I320:I321)</f>
        <v>0</v>
      </c>
      <c r="J319" s="153">
        <f>SUM(J320:J321)</f>
        <v>350400</v>
      </c>
      <c r="K319" s="94">
        <v>0</v>
      </c>
    </row>
    <row r="320" spans="1:11" ht="21" customHeight="1">
      <c r="A320" s="1"/>
      <c r="B320" s="30" t="s">
        <v>69</v>
      </c>
      <c r="C320" s="117" t="s">
        <v>24</v>
      </c>
      <c r="D320" s="96">
        <v>100000</v>
      </c>
      <c r="E320" s="96">
        <v>0</v>
      </c>
      <c r="F320" s="99">
        <v>0</v>
      </c>
      <c r="G320" s="99">
        <v>0</v>
      </c>
      <c r="H320" s="89">
        <v>0</v>
      </c>
      <c r="I320" s="99">
        <v>0</v>
      </c>
      <c r="J320" s="99">
        <v>83600</v>
      </c>
      <c r="K320" s="89">
        <v>0</v>
      </c>
    </row>
    <row r="321" spans="1:11" ht="21" customHeight="1">
      <c r="A321" s="1"/>
      <c r="B321" s="33" t="s">
        <v>115</v>
      </c>
      <c r="C321" s="156" t="s">
        <v>20</v>
      </c>
      <c r="D321" s="96">
        <v>17000</v>
      </c>
      <c r="E321" s="96">
        <v>0</v>
      </c>
      <c r="F321" s="99">
        <v>0</v>
      </c>
      <c r="G321" s="99">
        <v>0</v>
      </c>
      <c r="H321" s="89">
        <v>0</v>
      </c>
      <c r="I321" s="99">
        <v>0</v>
      </c>
      <c r="J321" s="99">
        <f>191200+75600</f>
        <v>266800</v>
      </c>
      <c r="K321" s="89">
        <v>0</v>
      </c>
    </row>
    <row r="322" spans="1:11" ht="23.25">
      <c r="A322" s="1"/>
      <c r="B322" s="49"/>
      <c r="C322" s="132"/>
      <c r="D322" s="144"/>
      <c r="E322" s="144"/>
      <c r="F322" s="113"/>
      <c r="G322" s="112"/>
      <c r="H322" s="112"/>
      <c r="I322" s="113"/>
      <c r="J322" s="112"/>
      <c r="K322" s="112"/>
    </row>
    <row r="323" spans="1:11" ht="27" customHeight="1">
      <c r="A323" s="1"/>
      <c r="B323" s="20">
        <v>85395</v>
      </c>
      <c r="C323" s="92" t="s">
        <v>19</v>
      </c>
      <c r="D323" s="93">
        <f>SUM(D325)</f>
        <v>4000</v>
      </c>
      <c r="E323" s="93">
        <f>SUM(E325)</f>
        <v>0</v>
      </c>
      <c r="F323" s="94">
        <f aca="true" t="shared" si="37" ref="F323:K323">SUM(F324)</f>
        <v>78430</v>
      </c>
      <c r="G323" s="94">
        <f t="shared" si="37"/>
        <v>78430</v>
      </c>
      <c r="H323" s="94">
        <f t="shared" si="37"/>
        <v>100</v>
      </c>
      <c r="I323" s="94">
        <f t="shared" si="37"/>
        <v>78430</v>
      </c>
      <c r="J323" s="94">
        <f t="shared" si="37"/>
        <v>0</v>
      </c>
      <c r="K323" s="94">
        <f t="shared" si="37"/>
        <v>0</v>
      </c>
    </row>
    <row r="324" spans="1:11" ht="46.5">
      <c r="A324" s="1"/>
      <c r="B324" s="15"/>
      <c r="C324" s="95" t="s">
        <v>130</v>
      </c>
      <c r="D324" s="96"/>
      <c r="E324" s="96"/>
      <c r="F324" s="153">
        <f>SUM(F325:F325)</f>
        <v>78430</v>
      </c>
      <c r="G324" s="153">
        <f>SUM(G325:G325)</f>
        <v>78430</v>
      </c>
      <c r="H324" s="94">
        <f>(G324/F324)*100</f>
        <v>100</v>
      </c>
      <c r="I324" s="153">
        <f>SUM(I325:I325)</f>
        <v>78430</v>
      </c>
      <c r="J324" s="153">
        <f>SUM(J325:J325)</f>
        <v>0</v>
      </c>
      <c r="K324" s="94">
        <f>(J324/I324)*100</f>
        <v>0</v>
      </c>
    </row>
    <row r="325" spans="1:11" ht="73.5" customHeight="1" thickBot="1">
      <c r="A325" s="1"/>
      <c r="B325" s="17" t="s">
        <v>157</v>
      </c>
      <c r="C325" s="102" t="s">
        <v>158</v>
      </c>
      <c r="D325" s="115">
        <v>4000</v>
      </c>
      <c r="E325" s="115">
        <v>0</v>
      </c>
      <c r="F325" s="89">
        <v>78430</v>
      </c>
      <c r="G325" s="89">
        <v>78430</v>
      </c>
      <c r="H325" s="112">
        <f>(G325/F325)*100</f>
        <v>100</v>
      </c>
      <c r="I325" s="89">
        <v>78430</v>
      </c>
      <c r="J325" s="89">
        <v>0</v>
      </c>
      <c r="K325" s="112">
        <f>(J325/I325)*100</f>
        <v>0</v>
      </c>
    </row>
    <row r="326" spans="1:11" ht="32.25" customHeight="1" thickBot="1">
      <c r="A326" s="1"/>
      <c r="B326" s="56"/>
      <c r="C326" s="215" t="s">
        <v>159</v>
      </c>
      <c r="D326" s="216" t="e">
        <f>SUM(#REF!,D323)</f>
        <v>#REF!</v>
      </c>
      <c r="E326" s="216" t="e">
        <f>SUM(#REF!,E323)</f>
        <v>#REF!</v>
      </c>
      <c r="F326" s="105">
        <f>SUM(F318,F323)</f>
        <v>78430</v>
      </c>
      <c r="G326" s="105">
        <f>SUM(G318,G323)</f>
        <v>78430</v>
      </c>
      <c r="H326" s="190">
        <f>(G326/F326)*100</f>
        <v>100</v>
      </c>
      <c r="I326" s="105">
        <f>SUM(I318,I323)</f>
        <v>78430</v>
      </c>
      <c r="J326" s="105">
        <f>SUM(J318,J323)</f>
        <v>350400</v>
      </c>
      <c r="K326" s="190">
        <f>(J326/I326)*100</f>
        <v>446.76781843682267</v>
      </c>
    </row>
    <row r="327" spans="1:11" ht="24" thickBot="1">
      <c r="A327" s="2"/>
      <c r="B327" s="35"/>
      <c r="C327" s="103"/>
      <c r="D327" s="118"/>
      <c r="E327" s="118"/>
      <c r="F327" s="119"/>
      <c r="G327" s="119"/>
      <c r="H327" s="214"/>
      <c r="I327" s="121"/>
      <c r="J327" s="121"/>
      <c r="K327" s="214"/>
    </row>
    <row r="328" spans="1:11" ht="27" customHeight="1">
      <c r="A328" s="1"/>
      <c r="B328" s="20">
        <v>854</v>
      </c>
      <c r="C328" s="95" t="s">
        <v>160</v>
      </c>
      <c r="D328" s="126"/>
      <c r="E328" s="126"/>
      <c r="F328" s="160"/>
      <c r="G328" s="160"/>
      <c r="H328" s="161"/>
      <c r="I328" s="161"/>
      <c r="J328" s="161"/>
      <c r="K328" s="161"/>
    </row>
    <row r="329" spans="1:11" ht="23.25">
      <c r="A329" s="1"/>
      <c r="B329" s="49"/>
      <c r="C329" s="132"/>
      <c r="D329" s="144"/>
      <c r="E329" s="144"/>
      <c r="F329" s="113"/>
      <c r="G329" s="113"/>
      <c r="H329" s="112"/>
      <c r="I329" s="112"/>
      <c r="J329" s="112"/>
      <c r="K329" s="112"/>
    </row>
    <row r="330" spans="1:11" ht="23.25">
      <c r="A330" s="1"/>
      <c r="B330" s="20">
        <v>85415</v>
      </c>
      <c r="C330" s="92" t="s">
        <v>161</v>
      </c>
      <c r="D330" s="93">
        <f>SUM(D332)</f>
        <v>4000</v>
      </c>
      <c r="E330" s="93">
        <f>SUM(E332)</f>
        <v>0</v>
      </c>
      <c r="F330" s="94">
        <f aca="true" t="shared" si="38" ref="F330:K330">SUM(F331)</f>
        <v>293343</v>
      </c>
      <c r="G330" s="94">
        <f t="shared" si="38"/>
        <v>293343</v>
      </c>
      <c r="H330" s="94">
        <f t="shared" si="38"/>
        <v>100</v>
      </c>
      <c r="I330" s="94">
        <f t="shared" si="38"/>
        <v>293343</v>
      </c>
      <c r="J330" s="94">
        <f t="shared" si="38"/>
        <v>0</v>
      </c>
      <c r="K330" s="94">
        <f t="shared" si="38"/>
        <v>0</v>
      </c>
    </row>
    <row r="331" spans="1:11" ht="46.5">
      <c r="A331" s="1"/>
      <c r="B331" s="15"/>
      <c r="C331" s="95" t="s">
        <v>130</v>
      </c>
      <c r="D331" s="96"/>
      <c r="E331" s="96"/>
      <c r="F331" s="153">
        <f>SUM(F332:F332)</f>
        <v>293343</v>
      </c>
      <c r="G331" s="153">
        <f>SUM(G332:G332)</f>
        <v>293343</v>
      </c>
      <c r="H331" s="94">
        <f>(G331/F331)*100</f>
        <v>100</v>
      </c>
      <c r="I331" s="153">
        <f>SUM(I332:I332)</f>
        <v>293343</v>
      </c>
      <c r="J331" s="153">
        <f>SUM(J332:J332)</f>
        <v>0</v>
      </c>
      <c r="K331" s="94">
        <f>(J331/I331)*100</f>
        <v>0</v>
      </c>
    </row>
    <row r="332" spans="1:11" ht="49.5" customHeight="1" thickBot="1">
      <c r="A332" s="1"/>
      <c r="B332" s="50">
        <v>2030</v>
      </c>
      <c r="C332" s="202" t="s">
        <v>49</v>
      </c>
      <c r="D332" s="115">
        <v>4000</v>
      </c>
      <c r="E332" s="115">
        <v>0</v>
      </c>
      <c r="F332" s="89">
        <v>293343</v>
      </c>
      <c r="G332" s="89">
        <v>293343</v>
      </c>
      <c r="H332" s="112">
        <f>(G332/F332)*100</f>
        <v>100</v>
      </c>
      <c r="I332" s="89">
        <v>293343</v>
      </c>
      <c r="J332" s="89">
        <v>0</v>
      </c>
      <c r="K332" s="112">
        <f>(J332/I332)*100</f>
        <v>0</v>
      </c>
    </row>
    <row r="333" spans="1:11" ht="29.25" customHeight="1" thickBot="1">
      <c r="A333" s="1"/>
      <c r="B333" s="56"/>
      <c r="C333" s="215" t="s">
        <v>162</v>
      </c>
      <c r="D333" s="216" t="e">
        <f>SUM(#REF!,D330)</f>
        <v>#REF!</v>
      </c>
      <c r="E333" s="216" t="e">
        <f>SUM(#REF!,E330)</f>
        <v>#REF!</v>
      </c>
      <c r="F333" s="105">
        <f>SUM(F330)</f>
        <v>293343</v>
      </c>
      <c r="G333" s="217">
        <f>SUM(G330)</f>
        <v>293343</v>
      </c>
      <c r="H333" s="190">
        <f>(G333/F333)*100</f>
        <v>100</v>
      </c>
      <c r="I333" s="105">
        <f>SUM(I330)</f>
        <v>293343</v>
      </c>
      <c r="J333" s="217">
        <f>SUM(J330)</f>
        <v>0</v>
      </c>
      <c r="K333" s="190">
        <f>(J333/I333)*100</f>
        <v>0</v>
      </c>
    </row>
    <row r="334" spans="1:11" ht="24" thickBot="1">
      <c r="A334" s="2"/>
      <c r="B334" s="65"/>
      <c r="C334" s="218"/>
      <c r="D334" s="164"/>
      <c r="E334" s="164"/>
      <c r="F334" s="165"/>
      <c r="G334" s="165"/>
      <c r="H334" s="166"/>
      <c r="I334" s="166"/>
      <c r="J334" s="166"/>
      <c r="K334" s="166"/>
    </row>
    <row r="335" spans="1:11" ht="48" customHeight="1">
      <c r="A335" s="1"/>
      <c r="B335" s="46">
        <v>900</v>
      </c>
      <c r="C335" s="219" t="s">
        <v>5</v>
      </c>
      <c r="D335" s="126"/>
      <c r="E335" s="126"/>
      <c r="F335" s="160"/>
      <c r="G335" s="160"/>
      <c r="H335" s="161"/>
      <c r="I335" s="161"/>
      <c r="J335" s="161"/>
      <c r="K335" s="161"/>
    </row>
    <row r="336" spans="1:11" ht="23.25">
      <c r="A336" s="1"/>
      <c r="B336" s="49"/>
      <c r="C336" s="132"/>
      <c r="D336" s="144"/>
      <c r="E336" s="144"/>
      <c r="F336" s="113"/>
      <c r="G336" s="113"/>
      <c r="H336" s="112"/>
      <c r="I336" s="112"/>
      <c r="J336" s="112"/>
      <c r="K336" s="112"/>
    </row>
    <row r="337" spans="1:11" ht="23.25">
      <c r="A337" s="1"/>
      <c r="B337" s="20">
        <v>90004</v>
      </c>
      <c r="C337" s="92" t="s">
        <v>59</v>
      </c>
      <c r="D337" s="93">
        <f>SUM(D340)</f>
        <v>4000</v>
      </c>
      <c r="E337" s="93">
        <f>SUM(E340)</f>
        <v>0</v>
      </c>
      <c r="F337" s="94">
        <f>SUM(F338,F341)</f>
        <v>10000</v>
      </c>
      <c r="G337" s="94">
        <f>SUM(G338,G341)</f>
        <v>17658.84</v>
      </c>
      <c r="H337" s="94">
        <f>SUM(H338)</f>
        <v>46.238</v>
      </c>
      <c r="I337" s="220">
        <f>SUM(I338,I341)</f>
        <v>18064.74</v>
      </c>
      <c r="J337" s="94">
        <f>SUM(J338,J341)</f>
        <v>10000</v>
      </c>
      <c r="K337" s="94">
        <f>SUM(K338)</f>
        <v>198.81901505059943</v>
      </c>
    </row>
    <row r="338" spans="1:11" ht="46.5">
      <c r="A338" s="1"/>
      <c r="B338" s="15"/>
      <c r="C338" s="95" t="s">
        <v>130</v>
      </c>
      <c r="D338" s="96"/>
      <c r="E338" s="96"/>
      <c r="F338" s="153">
        <f>SUM(F339:F340)</f>
        <v>10000</v>
      </c>
      <c r="G338" s="153">
        <f>SUM(G339:G340)</f>
        <v>4623.8</v>
      </c>
      <c r="H338" s="94">
        <f>(G338/F338)*100</f>
        <v>46.238</v>
      </c>
      <c r="I338" s="199">
        <f>SUM(I339:I340)</f>
        <v>5029.7</v>
      </c>
      <c r="J338" s="153">
        <f>SUM(J339:J340)</f>
        <v>10000</v>
      </c>
      <c r="K338" s="94">
        <f>(J338/I338)*100</f>
        <v>198.81901505059943</v>
      </c>
    </row>
    <row r="339" spans="1:11" ht="49.5" customHeight="1">
      <c r="A339" s="1"/>
      <c r="B339" s="17" t="s">
        <v>163</v>
      </c>
      <c r="C339" s="102" t="s">
        <v>164</v>
      </c>
      <c r="D339" s="115">
        <v>4000</v>
      </c>
      <c r="E339" s="115">
        <v>0</v>
      </c>
      <c r="F339" s="89">
        <v>0</v>
      </c>
      <c r="G339" s="89">
        <v>29.7</v>
      </c>
      <c r="H339" s="112">
        <v>0</v>
      </c>
      <c r="I339" s="89">
        <v>29.7</v>
      </c>
      <c r="J339" s="89">
        <v>0</v>
      </c>
      <c r="K339" s="112">
        <v>0</v>
      </c>
    </row>
    <row r="340" spans="1:11" ht="26.25" customHeight="1">
      <c r="A340" s="1"/>
      <c r="B340" s="17" t="s">
        <v>65</v>
      </c>
      <c r="C340" s="102" t="s">
        <v>60</v>
      </c>
      <c r="D340" s="115">
        <v>4000</v>
      </c>
      <c r="E340" s="115">
        <v>0</v>
      </c>
      <c r="F340" s="89">
        <v>10000</v>
      </c>
      <c r="G340" s="89">
        <v>4594.1</v>
      </c>
      <c r="H340" s="99">
        <f>(G340/F340)*100</f>
        <v>45.941</v>
      </c>
      <c r="I340" s="89">
        <v>5000</v>
      </c>
      <c r="J340" s="89">
        <v>10000</v>
      </c>
      <c r="K340" s="99">
        <f>(J340/I340)*100</f>
        <v>200</v>
      </c>
    </row>
    <row r="341" spans="1:11" ht="48" customHeight="1">
      <c r="A341" s="1"/>
      <c r="B341" s="15"/>
      <c r="C341" s="95" t="s">
        <v>174</v>
      </c>
      <c r="D341" s="96"/>
      <c r="E341" s="96"/>
      <c r="F341" s="199">
        <f>SUM(F342)</f>
        <v>0</v>
      </c>
      <c r="G341" s="153">
        <f>SUM(G342)</f>
        <v>13035.04</v>
      </c>
      <c r="H341" s="94">
        <v>0</v>
      </c>
      <c r="I341" s="199">
        <f>SUM(I342)</f>
        <v>13035.04</v>
      </c>
      <c r="J341" s="153">
        <f>SUM(J342)</f>
        <v>0</v>
      </c>
      <c r="K341" s="94">
        <v>0</v>
      </c>
    </row>
    <row r="342" spans="1:11" ht="120.75" customHeight="1">
      <c r="A342" s="1"/>
      <c r="B342" s="17" t="s">
        <v>165</v>
      </c>
      <c r="C342" s="102" t="s">
        <v>166</v>
      </c>
      <c r="D342" s="115">
        <v>4000</v>
      </c>
      <c r="E342" s="115">
        <v>0</v>
      </c>
      <c r="F342" s="89">
        <v>0</v>
      </c>
      <c r="G342" s="89">
        <v>13035.04</v>
      </c>
      <c r="H342" s="99">
        <v>0</v>
      </c>
      <c r="I342" s="89">
        <v>13035.04</v>
      </c>
      <c r="J342" s="89">
        <v>0</v>
      </c>
      <c r="K342" s="99">
        <v>0</v>
      </c>
    </row>
    <row r="343" spans="1:11" ht="14.25" customHeight="1">
      <c r="A343" s="1"/>
      <c r="B343" s="25"/>
      <c r="C343" s="178"/>
      <c r="D343" s="144"/>
      <c r="E343" s="144"/>
      <c r="F343" s="113"/>
      <c r="G343" s="221"/>
      <c r="H343" s="131"/>
      <c r="I343" s="112"/>
      <c r="J343" s="222"/>
      <c r="K343" s="131"/>
    </row>
    <row r="344" spans="1:11" ht="78" customHeight="1">
      <c r="A344" s="1"/>
      <c r="B344" s="20">
        <v>90019</v>
      </c>
      <c r="C344" s="95" t="s">
        <v>167</v>
      </c>
      <c r="D344" s="93">
        <f>SUM(D348)</f>
        <v>4000</v>
      </c>
      <c r="E344" s="93">
        <f>SUM(E348)</f>
        <v>0</v>
      </c>
      <c r="F344" s="94">
        <f aca="true" t="shared" si="39" ref="F344:K344">SUM(F345)</f>
        <v>297505.52</v>
      </c>
      <c r="G344" s="94">
        <f t="shared" si="39"/>
        <v>323891.98</v>
      </c>
      <c r="H344" s="94">
        <f t="shared" si="39"/>
        <v>108.86923375404933</v>
      </c>
      <c r="I344" s="94">
        <f t="shared" si="39"/>
        <v>329391.98</v>
      </c>
      <c r="J344" s="94">
        <f t="shared" si="39"/>
        <v>175500</v>
      </c>
      <c r="K344" s="94">
        <f t="shared" si="39"/>
        <v>53.2799857482869</v>
      </c>
    </row>
    <row r="345" spans="1:11" ht="46.5">
      <c r="A345" s="1"/>
      <c r="B345" s="15"/>
      <c r="C345" s="95" t="s">
        <v>130</v>
      </c>
      <c r="D345" s="96"/>
      <c r="E345" s="96"/>
      <c r="F345" s="153">
        <f>SUM(F346:F349)</f>
        <v>297505.52</v>
      </c>
      <c r="G345" s="153">
        <f>SUM(G346:G349)</f>
        <v>323891.98</v>
      </c>
      <c r="H345" s="94">
        <f aca="true" t="shared" si="40" ref="H345:H350">(G345/F345)*100</f>
        <v>108.86923375404933</v>
      </c>
      <c r="I345" s="153">
        <f>SUM(I346:I349)</f>
        <v>329391.98</v>
      </c>
      <c r="J345" s="153">
        <f>SUM(J346:J349)</f>
        <v>175500</v>
      </c>
      <c r="K345" s="94">
        <f aca="true" t="shared" si="41" ref="K345:K350">(J345/I345)*100</f>
        <v>53.2799857482869</v>
      </c>
    </row>
    <row r="346" spans="1:11" ht="50.25" customHeight="1">
      <c r="A346" s="1"/>
      <c r="B346" s="17" t="s">
        <v>71</v>
      </c>
      <c r="C346" s="102" t="s">
        <v>168</v>
      </c>
      <c r="D346" s="115">
        <v>4000</v>
      </c>
      <c r="E346" s="115">
        <v>0</v>
      </c>
      <c r="F346" s="89">
        <v>500</v>
      </c>
      <c r="G346" s="89">
        <v>0</v>
      </c>
      <c r="H346" s="99">
        <f t="shared" si="40"/>
        <v>0</v>
      </c>
      <c r="I346" s="89">
        <v>500</v>
      </c>
      <c r="J346" s="89">
        <v>500</v>
      </c>
      <c r="K346" s="99">
        <f t="shared" si="41"/>
        <v>100</v>
      </c>
    </row>
    <row r="347" spans="1:11" ht="57" customHeight="1">
      <c r="A347" s="1"/>
      <c r="B347" s="17" t="s">
        <v>163</v>
      </c>
      <c r="C347" s="102" t="s">
        <v>164</v>
      </c>
      <c r="D347" s="115">
        <v>4000</v>
      </c>
      <c r="E347" s="115">
        <v>0</v>
      </c>
      <c r="F347" s="89">
        <v>5000</v>
      </c>
      <c r="G347" s="89">
        <v>0</v>
      </c>
      <c r="H347" s="112">
        <f t="shared" si="40"/>
        <v>0</v>
      </c>
      <c r="I347" s="89">
        <v>5000</v>
      </c>
      <c r="J347" s="89">
        <v>5000</v>
      </c>
      <c r="K347" s="112">
        <f t="shared" si="41"/>
        <v>100</v>
      </c>
    </row>
    <row r="348" spans="1:11" ht="24.75" customHeight="1">
      <c r="A348" s="1"/>
      <c r="B348" s="17" t="s">
        <v>65</v>
      </c>
      <c r="C348" s="102" t="s">
        <v>60</v>
      </c>
      <c r="D348" s="115">
        <v>4000</v>
      </c>
      <c r="E348" s="115">
        <v>0</v>
      </c>
      <c r="F348" s="89">
        <v>120000</v>
      </c>
      <c r="G348" s="89">
        <v>151886.46</v>
      </c>
      <c r="H348" s="99">
        <f t="shared" si="40"/>
        <v>126.57205</v>
      </c>
      <c r="I348" s="89">
        <v>151886.46</v>
      </c>
      <c r="J348" s="89">
        <v>170000</v>
      </c>
      <c r="K348" s="99">
        <f t="shared" si="41"/>
        <v>111.92571082372977</v>
      </c>
    </row>
    <row r="349" spans="1:11" ht="34.5" customHeight="1" thickBot="1">
      <c r="A349" s="1"/>
      <c r="B349" s="33" t="s">
        <v>115</v>
      </c>
      <c r="C349" s="156" t="s">
        <v>20</v>
      </c>
      <c r="D349" s="96">
        <v>17000</v>
      </c>
      <c r="E349" s="96">
        <v>0</v>
      </c>
      <c r="F349" s="99">
        <v>172005.52</v>
      </c>
      <c r="G349" s="99">
        <v>172005.52</v>
      </c>
      <c r="H349" s="89">
        <f t="shared" si="40"/>
        <v>100</v>
      </c>
      <c r="I349" s="99">
        <v>172005.52</v>
      </c>
      <c r="J349" s="99">
        <v>0</v>
      </c>
      <c r="K349" s="89">
        <f t="shared" si="41"/>
        <v>0</v>
      </c>
    </row>
    <row r="350" spans="1:11" ht="31.5" customHeight="1" thickBot="1">
      <c r="A350" s="1"/>
      <c r="B350" s="56"/>
      <c r="C350" s="215" t="s">
        <v>16</v>
      </c>
      <c r="D350" s="216" t="e">
        <f>SUM(#REF!,D337)</f>
        <v>#REF!</v>
      </c>
      <c r="E350" s="216" t="e">
        <f>SUM(#REF!,E337)</f>
        <v>#REF!</v>
      </c>
      <c r="F350" s="105">
        <f>SUM(F337,F344)</f>
        <v>307505.52</v>
      </c>
      <c r="G350" s="105">
        <f>SUM(G337,G344)</f>
        <v>341550.82</v>
      </c>
      <c r="H350" s="190">
        <f t="shared" si="40"/>
        <v>111.07144353050961</v>
      </c>
      <c r="I350" s="105">
        <f>SUM(I337,I344)</f>
        <v>347456.72</v>
      </c>
      <c r="J350" s="105">
        <f>SUM(J337,J344)</f>
        <v>185500</v>
      </c>
      <c r="K350" s="190">
        <f t="shared" si="41"/>
        <v>53.387944259647654</v>
      </c>
    </row>
    <row r="351" spans="1:11" ht="19.5" customHeight="1" thickBot="1">
      <c r="A351" s="1"/>
      <c r="B351" s="57"/>
      <c r="C351" s="223"/>
      <c r="D351" s="224"/>
      <c r="E351" s="224"/>
      <c r="F351" s="151"/>
      <c r="G351" s="151"/>
      <c r="H351" s="152"/>
      <c r="I351" s="152"/>
      <c r="J351" s="152"/>
      <c r="K351" s="152"/>
    </row>
    <row r="352" spans="1:11" ht="45.75" customHeight="1">
      <c r="A352" s="1"/>
      <c r="B352" s="20">
        <v>921</v>
      </c>
      <c r="C352" s="95" t="s">
        <v>169</v>
      </c>
      <c r="D352" s="126"/>
      <c r="E352" s="126"/>
      <c r="F352" s="160"/>
      <c r="G352" s="160"/>
      <c r="H352" s="161"/>
      <c r="I352" s="161"/>
      <c r="J352" s="161"/>
      <c r="K352" s="161"/>
    </row>
    <row r="353" spans="1:11" ht="23.25">
      <c r="A353" s="1"/>
      <c r="B353" s="49"/>
      <c r="C353" s="132"/>
      <c r="D353" s="144"/>
      <c r="E353" s="144"/>
      <c r="F353" s="113"/>
      <c r="G353" s="113"/>
      <c r="H353" s="112"/>
      <c r="I353" s="112"/>
      <c r="J353" s="112"/>
      <c r="K353" s="131"/>
    </row>
    <row r="354" spans="1:11" ht="23.25">
      <c r="A354" s="1"/>
      <c r="B354" s="20">
        <v>92116</v>
      </c>
      <c r="C354" s="92" t="s">
        <v>186</v>
      </c>
      <c r="D354" s="93">
        <f>SUM(D356)</f>
        <v>600</v>
      </c>
      <c r="E354" s="93">
        <f>SUM(E356)</f>
        <v>0</v>
      </c>
      <c r="F354" s="94">
        <f>SUM(F355)</f>
        <v>2965</v>
      </c>
      <c r="G354" s="94">
        <f>SUM(G355)</f>
        <v>2965</v>
      </c>
      <c r="H354" s="94">
        <f>(G354/F354)*100</f>
        <v>100</v>
      </c>
      <c r="I354" s="94">
        <f>SUM(I355)</f>
        <v>2965</v>
      </c>
      <c r="J354" s="94">
        <f>SUM(J355)</f>
        <v>0</v>
      </c>
      <c r="K354" s="94">
        <f>(J354/I354)*100</f>
        <v>0</v>
      </c>
    </row>
    <row r="355" spans="1:11" ht="46.5">
      <c r="A355" s="1"/>
      <c r="B355" s="15"/>
      <c r="C355" s="95" t="s">
        <v>130</v>
      </c>
      <c r="D355" s="96"/>
      <c r="E355" s="96"/>
      <c r="F355" s="153">
        <f>SUM(F356:F356)</f>
        <v>2965</v>
      </c>
      <c r="G355" s="153">
        <f>SUM(G356:G356)</f>
        <v>2965</v>
      </c>
      <c r="H355" s="94">
        <f>(G355/F355)*100</f>
        <v>100</v>
      </c>
      <c r="I355" s="153">
        <f>SUM(I356:I356)</f>
        <v>2965</v>
      </c>
      <c r="J355" s="153">
        <f>SUM(J356:J356)</f>
        <v>0</v>
      </c>
      <c r="K355" s="94">
        <f>(J355/I355)*100</f>
        <v>0</v>
      </c>
    </row>
    <row r="356" spans="1:11" ht="97.5" customHeight="1">
      <c r="A356" s="2"/>
      <c r="B356" s="16" t="s">
        <v>105</v>
      </c>
      <c r="C356" s="102" t="s">
        <v>106</v>
      </c>
      <c r="D356" s="96">
        <v>600</v>
      </c>
      <c r="E356" s="96">
        <v>0</v>
      </c>
      <c r="F356" s="99">
        <v>2965</v>
      </c>
      <c r="G356" s="99">
        <v>2965</v>
      </c>
      <c r="H356" s="89">
        <f>(G356/F356)*100</f>
        <v>100</v>
      </c>
      <c r="I356" s="99">
        <v>2965</v>
      </c>
      <c r="J356" s="99">
        <v>0</v>
      </c>
      <c r="K356" s="89">
        <f>(J356/I356)*100</f>
        <v>0</v>
      </c>
    </row>
    <row r="357" spans="1:11" ht="23.25">
      <c r="A357" s="1"/>
      <c r="B357" s="49"/>
      <c r="C357" s="132"/>
      <c r="D357" s="144"/>
      <c r="E357" s="144"/>
      <c r="F357" s="113"/>
      <c r="G357" s="112"/>
      <c r="H357" s="112"/>
      <c r="I357" s="112"/>
      <c r="J357" s="112"/>
      <c r="K357" s="112"/>
    </row>
    <row r="358" spans="1:11" ht="27.75" customHeight="1">
      <c r="A358" s="1"/>
      <c r="B358" s="20">
        <v>92120</v>
      </c>
      <c r="C358" s="92" t="s">
        <v>170</v>
      </c>
      <c r="D358" s="93">
        <f>SUM(D360)</f>
        <v>17000</v>
      </c>
      <c r="E358" s="93">
        <f>SUM(E360)</f>
        <v>0</v>
      </c>
      <c r="F358" s="94">
        <f>SUM(F359)</f>
        <v>0</v>
      </c>
      <c r="G358" s="94">
        <f>SUM(G359)</f>
        <v>0.01</v>
      </c>
      <c r="H358" s="94">
        <v>0</v>
      </c>
      <c r="I358" s="94">
        <f>SUM(I359)</f>
        <v>0.01</v>
      </c>
      <c r="J358" s="94">
        <f>SUM(J359)</f>
        <v>0</v>
      </c>
      <c r="K358" s="94">
        <v>0</v>
      </c>
    </row>
    <row r="359" spans="1:11" ht="46.5">
      <c r="A359" s="1"/>
      <c r="B359" s="15"/>
      <c r="C359" s="95" t="s">
        <v>130</v>
      </c>
      <c r="D359" s="96"/>
      <c r="E359" s="96"/>
      <c r="F359" s="153">
        <f>SUM(F360:F360)</f>
        <v>0</v>
      </c>
      <c r="G359" s="153">
        <f>SUM(G360:G360)</f>
        <v>0.01</v>
      </c>
      <c r="H359" s="94">
        <v>0</v>
      </c>
      <c r="I359" s="153">
        <f>SUM(I360:I360)</f>
        <v>0.01</v>
      </c>
      <c r="J359" s="153">
        <f>SUM(J360:J360)</f>
        <v>0</v>
      </c>
      <c r="K359" s="94">
        <v>0</v>
      </c>
    </row>
    <row r="360" spans="1:11" ht="21" customHeight="1" thickBot="1">
      <c r="A360" s="1"/>
      <c r="B360" s="33" t="s">
        <v>115</v>
      </c>
      <c r="C360" s="156" t="s">
        <v>20</v>
      </c>
      <c r="D360" s="96">
        <v>17000</v>
      </c>
      <c r="E360" s="96">
        <v>0</v>
      </c>
      <c r="F360" s="99">
        <v>0</v>
      </c>
      <c r="G360" s="99">
        <v>0.01</v>
      </c>
      <c r="H360" s="89">
        <v>0</v>
      </c>
      <c r="I360" s="99">
        <v>0.01</v>
      </c>
      <c r="J360" s="99">
        <v>0</v>
      </c>
      <c r="K360" s="89">
        <v>0</v>
      </c>
    </row>
    <row r="361" spans="1:11" ht="32.25" customHeight="1" thickBot="1">
      <c r="A361" s="1"/>
      <c r="B361" s="56"/>
      <c r="C361" s="215" t="s">
        <v>171</v>
      </c>
      <c r="D361" s="216" t="e">
        <f>SUM(#REF!,D358)</f>
        <v>#REF!</v>
      </c>
      <c r="E361" s="216" t="e">
        <f>SUM(#REF!,E358)</f>
        <v>#REF!</v>
      </c>
      <c r="F361" s="105">
        <f>SUM(F354,F358)</f>
        <v>2965</v>
      </c>
      <c r="G361" s="105">
        <f>SUM(G354,G358)</f>
        <v>2965.01</v>
      </c>
      <c r="H361" s="190">
        <f>(G361/F361)*100</f>
        <v>100.00033726812816</v>
      </c>
      <c r="I361" s="105">
        <f>SUM(I354,I358)</f>
        <v>2965.01</v>
      </c>
      <c r="J361" s="105">
        <f>SUM(J354,J358)</f>
        <v>0</v>
      </c>
      <c r="K361" s="190">
        <f>(J361/I361)*100</f>
        <v>0</v>
      </c>
    </row>
    <row r="362" spans="1:11" ht="19.5" customHeight="1" thickBot="1">
      <c r="A362" s="1"/>
      <c r="B362" s="57"/>
      <c r="C362" s="223"/>
      <c r="D362" s="224"/>
      <c r="E362" s="224"/>
      <c r="F362" s="151"/>
      <c r="G362" s="151"/>
      <c r="H362" s="152"/>
      <c r="I362" s="152"/>
      <c r="J362" s="152"/>
      <c r="K362" s="152"/>
    </row>
    <row r="363" spans="1:11" ht="33.75" customHeight="1">
      <c r="A363" s="1"/>
      <c r="B363" s="20">
        <v>926</v>
      </c>
      <c r="C363" s="95" t="s">
        <v>97</v>
      </c>
      <c r="D363" s="126"/>
      <c r="E363" s="126"/>
      <c r="F363" s="160"/>
      <c r="G363" s="160"/>
      <c r="H363" s="161"/>
      <c r="I363" s="161"/>
      <c r="J363" s="161"/>
      <c r="K363" s="161"/>
    </row>
    <row r="364" spans="1:11" ht="25.5" customHeight="1">
      <c r="A364" s="1"/>
      <c r="B364" s="20">
        <v>92601</v>
      </c>
      <c r="C364" s="92" t="s">
        <v>98</v>
      </c>
      <c r="D364" s="93" t="e">
        <f>SUM(#REF!)</f>
        <v>#REF!</v>
      </c>
      <c r="E364" s="93" t="e">
        <f>SUM(#REF!)</f>
        <v>#REF!</v>
      </c>
      <c r="F364" s="94">
        <f>SUM(F365,F369)</f>
        <v>11656289</v>
      </c>
      <c r="G364" s="94">
        <f>SUM(G365,G369)</f>
        <v>5151549.0600000005</v>
      </c>
      <c r="H364" s="94">
        <f>(G364/F364)*100</f>
        <v>44.19544728172063</v>
      </c>
      <c r="I364" s="94">
        <f>SUM(I365,I369)</f>
        <v>10206000.33</v>
      </c>
      <c r="J364" s="94">
        <f>SUM(J365,J369)</f>
        <v>43200</v>
      </c>
      <c r="K364" s="94">
        <f>(J364/I364)*100</f>
        <v>0.42328040959410784</v>
      </c>
    </row>
    <row r="365" spans="1:11" ht="47.25" customHeight="1">
      <c r="A365" s="1"/>
      <c r="B365" s="39"/>
      <c r="C365" s="169" t="s">
        <v>123</v>
      </c>
      <c r="D365" s="115"/>
      <c r="E365" s="115"/>
      <c r="F365" s="94">
        <f>SUM(F366:F368)</f>
        <v>6000</v>
      </c>
      <c r="G365" s="94">
        <f>SUM(G366:G368)</f>
        <v>5136.4</v>
      </c>
      <c r="H365" s="94">
        <f>(G365/F365)*100</f>
        <v>85.60666666666667</v>
      </c>
      <c r="I365" s="94">
        <f>SUM(I366:I368)</f>
        <v>6000.33</v>
      </c>
      <c r="J365" s="94">
        <f>SUM(J366:J368)</f>
        <v>43200</v>
      </c>
      <c r="K365" s="94">
        <f>(J365/I365)*100</f>
        <v>719.9604021778803</v>
      </c>
    </row>
    <row r="366" spans="1:11" ht="114.75" customHeight="1">
      <c r="A366" s="1"/>
      <c r="B366" s="16" t="s">
        <v>64</v>
      </c>
      <c r="C366" s="117" t="s">
        <v>124</v>
      </c>
      <c r="D366" s="96">
        <v>170000</v>
      </c>
      <c r="E366" s="96">
        <v>0</v>
      </c>
      <c r="F366" s="99">
        <v>0</v>
      </c>
      <c r="G366" s="99">
        <v>0</v>
      </c>
      <c r="H366" s="89">
        <v>0</v>
      </c>
      <c r="I366" s="99">
        <v>0</v>
      </c>
      <c r="J366" s="99">
        <v>31200</v>
      </c>
      <c r="K366" s="89">
        <v>0</v>
      </c>
    </row>
    <row r="367" spans="1:11" ht="29.25" customHeight="1">
      <c r="A367" s="1"/>
      <c r="B367" s="16" t="s">
        <v>69</v>
      </c>
      <c r="C367" s="102" t="s">
        <v>24</v>
      </c>
      <c r="D367" s="135"/>
      <c r="E367" s="135"/>
      <c r="F367" s="99">
        <v>6000</v>
      </c>
      <c r="G367" s="99">
        <v>5136.07</v>
      </c>
      <c r="H367" s="89">
        <f>(G367/F367)*100</f>
        <v>85.60116666666666</v>
      </c>
      <c r="I367" s="99">
        <v>6000</v>
      </c>
      <c r="J367" s="99">
        <v>12000</v>
      </c>
      <c r="K367" s="89">
        <f>(J367/I367)*100</f>
        <v>200</v>
      </c>
    </row>
    <row r="368" spans="1:11" ht="29.25" customHeight="1">
      <c r="A368" s="1"/>
      <c r="B368" s="16" t="s">
        <v>69</v>
      </c>
      <c r="C368" s="102" t="s">
        <v>24</v>
      </c>
      <c r="D368" s="135"/>
      <c r="E368" s="135"/>
      <c r="F368" s="99">
        <v>0</v>
      </c>
      <c r="G368" s="99">
        <v>0.33</v>
      </c>
      <c r="H368" s="89">
        <v>0</v>
      </c>
      <c r="I368" s="99">
        <v>0.33</v>
      </c>
      <c r="J368" s="99">
        <v>0</v>
      </c>
      <c r="K368" s="89">
        <f>(J368/I368)*100</f>
        <v>0</v>
      </c>
    </row>
    <row r="369" spans="1:11" ht="46.5" customHeight="1">
      <c r="A369" s="1"/>
      <c r="B369" s="39"/>
      <c r="C369" s="169" t="s">
        <v>135</v>
      </c>
      <c r="D369" s="115"/>
      <c r="E369" s="115"/>
      <c r="F369" s="94">
        <f>SUM(F370:F370)</f>
        <v>11650289</v>
      </c>
      <c r="G369" s="94">
        <f>SUM(G370:G370)</f>
        <v>5146412.66</v>
      </c>
      <c r="H369" s="94">
        <f>(G369/F369)*100</f>
        <v>44.17412014414406</v>
      </c>
      <c r="I369" s="94">
        <f>SUM(I370:I370)</f>
        <v>10200000</v>
      </c>
      <c r="J369" s="94">
        <f>SUM(J370:J370)</f>
        <v>0</v>
      </c>
      <c r="K369" s="94">
        <f>(J369/I369)*100</f>
        <v>0</v>
      </c>
    </row>
    <row r="370" spans="1:11" ht="144.75" customHeight="1">
      <c r="A370" s="1"/>
      <c r="B370" s="38">
        <v>6207</v>
      </c>
      <c r="C370" s="102" t="s">
        <v>172</v>
      </c>
      <c r="D370" s="135"/>
      <c r="E370" s="135"/>
      <c r="F370" s="99">
        <v>11650289</v>
      </c>
      <c r="G370" s="99">
        <v>5146412.66</v>
      </c>
      <c r="H370" s="89">
        <f>(G370/F370)*100</f>
        <v>44.17412014414406</v>
      </c>
      <c r="I370" s="99">
        <v>10200000</v>
      </c>
      <c r="J370" s="99">
        <v>0</v>
      </c>
      <c r="K370" s="89">
        <f>(J370/I370)*100</f>
        <v>0</v>
      </c>
    </row>
    <row r="371" spans="1:11" ht="33.75" customHeight="1">
      <c r="A371" s="1"/>
      <c r="B371" s="20">
        <v>92695</v>
      </c>
      <c r="C371" s="92" t="s">
        <v>19</v>
      </c>
      <c r="D371" s="93">
        <f>SUM(D381)</f>
        <v>0</v>
      </c>
      <c r="E371" s="93">
        <f>SUM(E381)</f>
        <v>0</v>
      </c>
      <c r="F371" s="94">
        <f aca="true" t="shared" si="42" ref="F371:K371">SUM(F372)</f>
        <v>950000</v>
      </c>
      <c r="G371" s="94">
        <f t="shared" si="42"/>
        <v>753609.88</v>
      </c>
      <c r="H371" s="94">
        <f t="shared" si="42"/>
        <v>79.32735578947369</v>
      </c>
      <c r="I371" s="94">
        <f t="shared" si="42"/>
        <v>951041</v>
      </c>
      <c r="J371" s="94">
        <f t="shared" si="42"/>
        <v>1004000</v>
      </c>
      <c r="K371" s="94">
        <f t="shared" si="42"/>
        <v>105.56852964278092</v>
      </c>
    </row>
    <row r="372" spans="1:11" ht="47.25" customHeight="1">
      <c r="A372" s="1"/>
      <c r="B372" s="39"/>
      <c r="C372" s="169" t="s">
        <v>125</v>
      </c>
      <c r="D372" s="115"/>
      <c r="E372" s="115"/>
      <c r="F372" s="94">
        <f>SUM(F373:F376,)</f>
        <v>950000</v>
      </c>
      <c r="G372" s="94">
        <f>SUM(G373:G376,)</f>
        <v>753609.88</v>
      </c>
      <c r="H372" s="153">
        <f>(G372/F372)*100</f>
        <v>79.32735578947369</v>
      </c>
      <c r="I372" s="94">
        <f>SUM(I373:I376,)</f>
        <v>951041</v>
      </c>
      <c r="J372" s="94">
        <f>SUM(J373:J376,)</f>
        <v>1004000</v>
      </c>
      <c r="K372" s="153">
        <f>(J372/I372)*100</f>
        <v>105.56852964278092</v>
      </c>
    </row>
    <row r="373" spans="1:11" ht="111.75" customHeight="1">
      <c r="A373" s="1"/>
      <c r="B373" s="16" t="s">
        <v>64</v>
      </c>
      <c r="C373" s="117" t="s">
        <v>124</v>
      </c>
      <c r="D373" s="96">
        <v>170000</v>
      </c>
      <c r="E373" s="96">
        <v>0</v>
      </c>
      <c r="F373" s="99">
        <v>0</v>
      </c>
      <c r="G373" s="99">
        <v>0</v>
      </c>
      <c r="H373" s="89">
        <v>0</v>
      </c>
      <c r="I373" s="99">
        <v>0</v>
      </c>
      <c r="J373" s="99">
        <v>22000</v>
      </c>
      <c r="K373" s="89">
        <v>0</v>
      </c>
    </row>
    <row r="374" spans="1:11" ht="30.75" customHeight="1">
      <c r="A374" s="1"/>
      <c r="B374" s="16" t="s">
        <v>69</v>
      </c>
      <c r="C374" s="102" t="s">
        <v>24</v>
      </c>
      <c r="D374" s="135"/>
      <c r="E374" s="135"/>
      <c r="F374" s="99">
        <v>950000</v>
      </c>
      <c r="G374" s="225">
        <v>752655.01</v>
      </c>
      <c r="H374" s="99">
        <f>(G374/F374)*100</f>
        <v>79.22684315789473</v>
      </c>
      <c r="I374" s="99">
        <v>950000</v>
      </c>
      <c r="J374" s="225">
        <v>982000</v>
      </c>
      <c r="K374" s="99">
        <f>(J374/I374)*100</f>
        <v>103.36842105263158</v>
      </c>
    </row>
    <row r="375" spans="1:11" ht="24.75" customHeight="1">
      <c r="A375" s="1"/>
      <c r="B375" s="33" t="s">
        <v>70</v>
      </c>
      <c r="C375" s="156" t="s">
        <v>25</v>
      </c>
      <c r="D375" s="96">
        <v>153750</v>
      </c>
      <c r="E375" s="96">
        <v>0</v>
      </c>
      <c r="F375" s="99">
        <v>0</v>
      </c>
      <c r="G375" s="99">
        <v>954</v>
      </c>
      <c r="H375" s="89">
        <v>0</v>
      </c>
      <c r="I375" s="99">
        <v>954</v>
      </c>
      <c r="J375" s="99">
        <v>0</v>
      </c>
      <c r="K375" s="89">
        <v>0</v>
      </c>
    </row>
    <row r="376" spans="1:11" ht="23.25" customHeight="1" thickBot="1">
      <c r="A376" s="1"/>
      <c r="B376" s="33" t="s">
        <v>115</v>
      </c>
      <c r="C376" s="156" t="s">
        <v>20</v>
      </c>
      <c r="D376" s="96">
        <v>17000</v>
      </c>
      <c r="E376" s="96">
        <v>0</v>
      </c>
      <c r="F376" s="99">
        <v>0</v>
      </c>
      <c r="G376" s="99">
        <v>0.87</v>
      </c>
      <c r="H376" s="140">
        <v>0</v>
      </c>
      <c r="I376" s="99">
        <v>87</v>
      </c>
      <c r="J376" s="99">
        <v>0</v>
      </c>
      <c r="K376" s="140">
        <v>0</v>
      </c>
    </row>
    <row r="377" spans="1:11" ht="31.5" customHeight="1" thickBot="1">
      <c r="A377" s="1"/>
      <c r="B377" s="56"/>
      <c r="C377" s="215" t="s">
        <v>173</v>
      </c>
      <c r="D377" s="216" t="e">
        <f>SUM(#REF!,D364)</f>
        <v>#REF!</v>
      </c>
      <c r="E377" s="216" t="e">
        <f>SUM(#REF!,E364)</f>
        <v>#REF!</v>
      </c>
      <c r="F377" s="105">
        <f>SUM(F364,F371)</f>
        <v>12606289</v>
      </c>
      <c r="G377" s="217">
        <f>SUM(G364,G371)</f>
        <v>5905158.94</v>
      </c>
      <c r="H377" s="226">
        <f>(G377/F377)*100</f>
        <v>46.8429602081945</v>
      </c>
      <c r="I377" s="105">
        <f>SUM(I364,I371)</f>
        <v>11157041.33</v>
      </c>
      <c r="J377" s="217">
        <f>SUM(J364,J371)</f>
        <v>1047200</v>
      </c>
      <c r="K377" s="226">
        <f>(J377/I377)*100</f>
        <v>9.38600090316238</v>
      </c>
    </row>
    <row r="378" spans="1:11" ht="24" thickBot="1">
      <c r="A378" s="2"/>
      <c r="B378" s="58"/>
      <c r="C378" s="227"/>
      <c r="D378" s="228"/>
      <c r="E378" s="228"/>
      <c r="F378" s="229"/>
      <c r="G378" s="229"/>
      <c r="H378" s="230"/>
      <c r="I378" s="229"/>
      <c r="J378" s="230"/>
      <c r="K378" s="230"/>
    </row>
    <row r="379" spans="1:11" ht="23.25">
      <c r="A379" s="1"/>
      <c r="B379" s="59"/>
      <c r="C379" s="231"/>
      <c r="D379" s="232"/>
      <c r="E379" s="232"/>
      <c r="F379" s="233"/>
      <c r="G379" s="234"/>
      <c r="H379" s="235"/>
      <c r="I379" s="233"/>
      <c r="J379" s="236"/>
      <c r="K379" s="235"/>
    </row>
    <row r="380" spans="1:11" ht="23.25">
      <c r="A380" s="1"/>
      <c r="B380" s="60"/>
      <c r="C380" s="127" t="s">
        <v>120</v>
      </c>
      <c r="D380" s="237" t="e">
        <f>SUM(D40,D68,D82,D110,D140,D180,D203,D245,D261,D314,#REF!,#REF!,D350)</f>
        <v>#REF!</v>
      </c>
      <c r="E380" s="237" t="e">
        <f>SUM(E40,E68,E82,E110,E140,E180,E203,E245,E261,E314,#REF!,#REF!,E350)</f>
        <v>#REF!</v>
      </c>
      <c r="F380" s="238">
        <f>SUM(F15,F22,F40,F68,F82,F110,F120,F127,F140,F180,F203,F245,F261,F314,F326,F333,F350,F361,F377)</f>
        <v>96464098.52</v>
      </c>
      <c r="G380" s="238">
        <f>SUM(G15,G22,G40,G68,G82,G110,G120,G127,G140,G180,G203,G245,G261,G314,G326,G333,G350,G361,G377)</f>
        <v>69617414.58</v>
      </c>
      <c r="H380" s="239">
        <f>(G380/F380)*100</f>
        <v>72.16924809136754</v>
      </c>
      <c r="I380" s="238">
        <f>SUM(I15,I22,I40,I68,I82,I110,I120,I127,I140,I180,I203,I245,I261,I314,I326,I333,I350,I361,I377)</f>
        <v>95902237.58</v>
      </c>
      <c r="J380" s="238">
        <f>SUM(J15,J22,J40,J68,J82,J110,J120,J127,J140,J180,J203,J245,J261,J314,J326,J333,J350,J361,J377)</f>
        <v>98021898</v>
      </c>
      <c r="K380" s="239">
        <f>(J380/I380)*100</f>
        <v>102.21023041118495</v>
      </c>
    </row>
    <row r="381" spans="1:11" ht="24" thickBot="1">
      <c r="A381" s="1"/>
      <c r="B381" s="61"/>
      <c r="C381" s="191"/>
      <c r="D381" s="240"/>
      <c r="E381" s="240"/>
      <c r="F381" s="241"/>
      <c r="G381" s="242"/>
      <c r="H381" s="243"/>
      <c r="I381" s="241"/>
      <c r="J381" s="244"/>
      <c r="K381" s="243"/>
    </row>
    <row r="382" spans="3:11" ht="23.25">
      <c r="C382" s="70"/>
      <c r="D382" s="70"/>
      <c r="E382" s="70"/>
      <c r="F382" s="71"/>
      <c r="G382" s="72"/>
      <c r="H382" s="70"/>
      <c r="I382" s="70"/>
      <c r="J382" s="73"/>
      <c r="K382" s="70"/>
    </row>
    <row r="383" spans="3:11" ht="23.25">
      <c r="C383" s="70"/>
      <c r="D383" s="70"/>
      <c r="E383" s="70"/>
      <c r="F383" s="71"/>
      <c r="G383" s="72"/>
      <c r="H383" s="70"/>
      <c r="I383" s="70"/>
      <c r="J383" s="73"/>
      <c r="K383" s="70"/>
    </row>
    <row r="384" spans="3:11" ht="23.25">
      <c r="C384" s="70"/>
      <c r="D384" s="70"/>
      <c r="E384" s="70"/>
      <c r="F384" s="71"/>
      <c r="G384" s="72"/>
      <c r="H384" s="70"/>
      <c r="I384" s="70"/>
      <c r="J384" s="73"/>
      <c r="K384" s="70"/>
    </row>
    <row r="385" spans="3:11" ht="23.25">
      <c r="C385" s="70"/>
      <c r="D385" s="70"/>
      <c r="E385" s="70"/>
      <c r="F385" s="71"/>
      <c r="G385" s="72"/>
      <c r="H385" s="70"/>
      <c r="I385" s="70"/>
      <c r="J385" s="73"/>
      <c r="K385" s="70"/>
    </row>
    <row r="386" spans="3:11" ht="23.25">
      <c r="C386" s="70"/>
      <c r="D386" s="70"/>
      <c r="E386" s="70"/>
      <c r="F386" s="71"/>
      <c r="G386" s="72"/>
      <c r="H386" s="70"/>
      <c r="I386" s="70"/>
      <c r="J386" s="73"/>
      <c r="K386" s="70"/>
    </row>
    <row r="387" spans="3:11" ht="23.25">
      <c r="C387" s="70"/>
      <c r="D387" s="70"/>
      <c r="E387" s="70"/>
      <c r="F387" s="71"/>
      <c r="G387" s="72"/>
      <c r="H387" s="70"/>
      <c r="I387" s="70"/>
      <c r="J387" s="73"/>
      <c r="K387" s="70"/>
    </row>
    <row r="388" spans="3:11" ht="23.25">
      <c r="C388" s="70"/>
      <c r="D388" s="70"/>
      <c r="E388" s="70"/>
      <c r="F388" s="71"/>
      <c r="G388" s="72"/>
      <c r="H388" s="70"/>
      <c r="I388" s="70"/>
      <c r="J388" s="73"/>
      <c r="K388" s="70"/>
    </row>
    <row r="389" spans="3:11" ht="23.25">
      <c r="C389" s="70"/>
      <c r="D389" s="70"/>
      <c r="E389" s="70"/>
      <c r="F389" s="71"/>
      <c r="G389" s="72"/>
      <c r="H389" s="70"/>
      <c r="I389" s="70"/>
      <c r="J389" s="73"/>
      <c r="K389" s="70"/>
    </row>
    <row r="390" spans="3:11" ht="23.25">
      <c r="C390" s="70"/>
      <c r="D390" s="70"/>
      <c r="E390" s="70"/>
      <c r="F390" s="71"/>
      <c r="G390" s="72"/>
      <c r="H390" s="70"/>
      <c r="I390" s="70"/>
      <c r="J390" s="73"/>
      <c r="K390" s="70"/>
    </row>
    <row r="391" spans="3:11" ht="23.25">
      <c r="C391" s="70"/>
      <c r="D391" s="70"/>
      <c r="E391" s="70"/>
      <c r="F391" s="71"/>
      <c r="G391" s="72"/>
      <c r="H391" s="70"/>
      <c r="I391" s="70"/>
      <c r="J391" s="73"/>
      <c r="K391" s="70"/>
    </row>
    <row r="392" spans="3:11" ht="23.25">
      <c r="C392" s="70"/>
      <c r="D392" s="70"/>
      <c r="E392" s="70"/>
      <c r="F392" s="71"/>
      <c r="G392" s="72"/>
      <c r="H392" s="70"/>
      <c r="I392" s="70"/>
      <c r="J392" s="73"/>
      <c r="K392" s="70"/>
    </row>
    <row r="393" spans="3:11" ht="23.25">
      <c r="C393" s="70"/>
      <c r="D393" s="70"/>
      <c r="E393" s="70"/>
      <c r="F393" s="71"/>
      <c r="G393" s="72"/>
      <c r="H393" s="70"/>
      <c r="I393" s="70"/>
      <c r="J393" s="73"/>
      <c r="K393" s="70"/>
    </row>
    <row r="394" spans="3:11" ht="23.25">
      <c r="C394" s="70"/>
      <c r="D394" s="70"/>
      <c r="E394" s="70"/>
      <c r="F394" s="71"/>
      <c r="G394" s="72"/>
      <c r="H394" s="70"/>
      <c r="I394" s="70"/>
      <c r="J394" s="73"/>
      <c r="K394" s="70"/>
    </row>
    <row r="395" spans="3:11" ht="23.25">
      <c r="C395" s="70"/>
      <c r="D395" s="70"/>
      <c r="E395" s="70"/>
      <c r="F395" s="71"/>
      <c r="G395" s="72"/>
      <c r="H395" s="70"/>
      <c r="I395" s="70"/>
      <c r="J395" s="73"/>
      <c r="K395" s="70"/>
    </row>
    <row r="396" spans="3:11" ht="23.25">
      <c r="C396" s="70"/>
      <c r="D396" s="70"/>
      <c r="E396" s="70"/>
      <c r="F396" s="71"/>
      <c r="G396" s="72"/>
      <c r="H396" s="70"/>
      <c r="I396" s="70"/>
      <c r="J396" s="73"/>
      <c r="K396" s="70"/>
    </row>
    <row r="397" spans="3:11" ht="23.25">
      <c r="C397" s="70"/>
      <c r="D397" s="70"/>
      <c r="E397" s="70"/>
      <c r="F397" s="71"/>
      <c r="G397" s="72"/>
      <c r="H397" s="70"/>
      <c r="I397" s="70"/>
      <c r="J397" s="73"/>
      <c r="K397" s="70"/>
    </row>
  </sheetData>
  <sheetProtection/>
  <mergeCells count="1">
    <mergeCell ref="C1:J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1" r:id="rId1"/>
  <headerFooter alignWithMargins="0">
    <oddHeader>&amp;R&amp;"Arial CE,Pogrubiony"&amp;18Zał. Nr 1</oddHeader>
  </headerFooter>
  <rowBreaks count="7" manualBreakCount="7">
    <brk id="51" max="10" man="1"/>
    <brk id="102" max="10" man="1"/>
    <brk id="141" max="10" man="1"/>
    <brk id="204" max="10" man="1"/>
    <brk id="245" max="10" man="1"/>
    <brk id="284" max="10" man="1"/>
    <brk id="3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.</cp:lastModifiedBy>
  <cp:lastPrinted>2010-11-14T20:02:42Z</cp:lastPrinted>
  <dcterms:created xsi:type="dcterms:W3CDTF">2001-02-16T12:40:08Z</dcterms:created>
  <dcterms:modified xsi:type="dcterms:W3CDTF">2011-01-07T08:27:13Z</dcterms:modified>
  <cp:category/>
  <cp:version/>
  <cp:contentType/>
  <cp:contentStatus/>
</cp:coreProperties>
</file>