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60" windowHeight="5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'Arkusz1'!$A$2:$K$361</definedName>
  </definedNames>
  <calcPr fullCalcOnLoad="1"/>
</workbook>
</file>

<file path=xl/sharedStrings.xml><?xml version="1.0" encoding="utf-8"?>
<sst xmlns="http://schemas.openxmlformats.org/spreadsheetml/2006/main" count="409" uniqueCount="179">
  <si>
    <t>Działalność usługowa</t>
  </si>
  <si>
    <t>Administracja publiczna</t>
  </si>
  <si>
    <t>Różne rozliczenia</t>
  </si>
  <si>
    <t>Oświata i wychowanie</t>
  </si>
  <si>
    <t>Ochrona zdrowia</t>
  </si>
  <si>
    <t>Gospodarka komunalna i ochrona środowiska</t>
  </si>
  <si>
    <t>Razem dział  600</t>
  </si>
  <si>
    <t>Gospodarka  mieszkaniowa</t>
  </si>
  <si>
    <t>Razem dział  700</t>
  </si>
  <si>
    <t>Razem dział  710</t>
  </si>
  <si>
    <t>Razem dział  750</t>
  </si>
  <si>
    <t>Straż  Miejska</t>
  </si>
  <si>
    <t>Razem dział  754</t>
  </si>
  <si>
    <t>Razem dział  756</t>
  </si>
  <si>
    <t>Razem dział  758</t>
  </si>
  <si>
    <t>Razem dział  851</t>
  </si>
  <si>
    <t>Razem dział 900</t>
  </si>
  <si>
    <t xml:space="preserve">Wpływy z innych lokalnych opłat pobieranych przez jst na podstawie odrębnych ustaw </t>
  </si>
  <si>
    <t>O970</t>
  </si>
  <si>
    <t>Pozostała działalność</t>
  </si>
  <si>
    <t>Wpływy z różnych dochodów</t>
  </si>
  <si>
    <t>Gospodarka gruntami i nieruchomościami</t>
  </si>
  <si>
    <t xml:space="preserve">Wpływy z opłat za zarząd, użytkowanie i użytkowanie wieczyste nieruchomości </t>
  </si>
  <si>
    <t>Wpływy z usług</t>
  </si>
  <si>
    <t>Pozostałe odsetki</t>
  </si>
  <si>
    <t>Dotacje celowe otrzymane z budżetu państwa na zadania bieżące realizowane przez gminę na podstawie porozumień z organami administracji rządowej</t>
  </si>
  <si>
    <t>Wpływy z różnych opłat</t>
  </si>
  <si>
    <t>Plany zagospodarowania przestrzennego</t>
  </si>
  <si>
    <t>Grzywny, mandaty i inne kary pieniężne od ludności</t>
  </si>
  <si>
    <t>Wpływy z podatku dochodowego od osób fizycznych</t>
  </si>
  <si>
    <t>Wpływy z innych opłat stanowiących dochody jst na podstawie ustaw</t>
  </si>
  <si>
    <t>Udziały gmin w podatkach stanowiących dochód budżetu państwa</t>
  </si>
  <si>
    <t>Część oświatowa subwencji ogólnej dla jst</t>
  </si>
  <si>
    <t>Część równoważąca subwencji ogólnej dla gmin</t>
  </si>
  <si>
    <t>Podatek od nieruchomości</t>
  </si>
  <si>
    <t>Podatek rolny</t>
  </si>
  <si>
    <t>Podatek od środków  transportowych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</si>
  <si>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</si>
  <si>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</si>
  <si>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</si>
  <si>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</si>
  <si>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</si>
  <si>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Subwencje ogólne z budżetu państwa</t>
  </si>
  <si>
    <t>Dotacje celowe otrzymane z gminy na zadania bieżące realizowane na podstawie porozumień między jst</t>
  </si>
  <si>
    <t>Przeciwdziałanie alkoholizmowi</t>
  </si>
  <si>
    <t>Wpływy z opłat za zezwolenia na sprzedaż alkoholu</t>
  </si>
  <si>
    <t>Pomoc społeczna</t>
  </si>
  <si>
    <t>Zasiłki i pomoc w naturze oraz składki na ubezpieczenie społeczne</t>
  </si>
  <si>
    <t>Dotacje celowe otrzymane z budżetu państwa na realizacje własnych zadań bieżących gmin</t>
  </si>
  <si>
    <t>Ośrodki pomocy społecznej</t>
  </si>
  <si>
    <t>Razem dział  852</t>
  </si>
  <si>
    <t>Urzędy gmin (miast)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</si>
  <si>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</si>
  <si>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</si>
  <si>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</si>
  <si>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 xml:space="preserve">Podatek od czynności cywilnoprawnych            </t>
  </si>
  <si>
    <t>Odsetki od nieterminowych wpłat z tytułu podatków i opłat</t>
  </si>
  <si>
    <t>Utrzymanie zieleni w miastach i gminach</t>
  </si>
  <si>
    <t>Wpływy z różnych opłat (sprzedaż drewna)</t>
  </si>
  <si>
    <t xml:space="preserve">Wpływy z pod. rolnego, pod. leśnego, pod. od czynności cywilnoprawnych, podatków i opłat lokalnych od osób prawnych i innych jednostek organizacyjnych </t>
  </si>
  <si>
    <t>Wpływy z pod. rolnego, pod. leśnego, pod. od spadków i darowizn, pod. od czynności cywilnoprawnych oraz podatków i opłat lokalnych od osób fizycznych</t>
  </si>
  <si>
    <t>0490</t>
  </si>
  <si>
    <t>0750</t>
  </si>
  <si>
    <t>0690</t>
  </si>
  <si>
    <t>0470</t>
  </si>
  <si>
    <t>0830</t>
  </si>
  <si>
    <t>0920</t>
  </si>
  <si>
    <t>0570</t>
  </si>
  <si>
    <t>0350</t>
  </si>
  <si>
    <t>0310</t>
  </si>
  <si>
    <t>0320</t>
  </si>
  <si>
    <t>0340</t>
  </si>
  <si>
    <t>0500</t>
  </si>
  <si>
    <t>0910</t>
  </si>
  <si>
    <t>0360</t>
  </si>
  <si>
    <t>0430</t>
  </si>
  <si>
    <t>0410</t>
  </si>
  <si>
    <t>0010</t>
  </si>
  <si>
    <t>0020</t>
  </si>
  <si>
    <t>0330</t>
  </si>
  <si>
    <t>Podatek leśny</t>
  </si>
  <si>
    <t>Szkoły podstawowe</t>
  </si>
  <si>
    <t>Przedszkola</t>
  </si>
  <si>
    <t>Gimnazja</t>
  </si>
  <si>
    <t>Zmiany</t>
  </si>
  <si>
    <t>Plan 01.01.2006</t>
  </si>
  <si>
    <t>Cmentarze</t>
  </si>
  <si>
    <t>2020</t>
  </si>
  <si>
    <r>
      <t>Razem dział  801</t>
    </r>
  </si>
  <si>
    <t>Transport i łączność</t>
  </si>
  <si>
    <t>70004</t>
  </si>
  <si>
    <t>Różne jednostki obsługi gospodarki mieszkaniowej</t>
  </si>
  <si>
    <t>Część wyrównawcza subwencji ogólnej dla jst</t>
  </si>
  <si>
    <t>Kultura fizyczna i sport</t>
  </si>
  <si>
    <t>Obiekty sportowe</t>
  </si>
  <si>
    <t>2680</t>
  </si>
  <si>
    <t>8120</t>
  </si>
  <si>
    <t>Odsetki od pożyczek udzielonych przez jednostkę samorządu terytorialnego</t>
  </si>
  <si>
    <t>Źródło dochodu</t>
  </si>
  <si>
    <t>700</t>
  </si>
  <si>
    <t>Środki na dofinansowanie własnych zadań bieżących gmin (związków gmin), powiatów (związków powiatów), samorządów województw, pozyskane z innych źródeł</t>
  </si>
  <si>
    <t>2010</t>
  </si>
  <si>
    <t>Dotacje celowe otrzymane z budżetu państwa na realizację zadań bieżących z zakresu administracji rządowej oraz innych zadań zleconych gminie ustawami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</si>
  <si>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</si>
  <si>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</si>
  <si>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</si>
  <si>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Razem dział  751</t>
  </si>
  <si>
    <t>Obrona narodowa</t>
  </si>
  <si>
    <t>Pozostałe wydatki obronne</t>
  </si>
  <si>
    <t>Razem dział  752</t>
  </si>
  <si>
    <t>Usługi opiekuńcze i specjalistyczne usługi opiekuńcze</t>
  </si>
  <si>
    <t>0970</t>
  </si>
  <si>
    <t>70001</t>
  </si>
  <si>
    <t>Zakłady Gospodarki Mieszkaniowej</t>
  </si>
  <si>
    <t>Wpływy z róznych dochodów</t>
  </si>
  <si>
    <t>Zasiłki stałe</t>
  </si>
  <si>
    <t>Razem dochody ogółem</t>
  </si>
  <si>
    <t>2009</t>
  </si>
  <si>
    <t>0480</t>
  </si>
  <si>
    <t>dochody bieżące                                                                                                               w tym:</t>
  </si>
  <si>
    <t>Dochody z najmu i dzierżawy składników majątkowych Skarbu Państwa, jst lub innych jednostek zaliczanych do sektora finansów publicznych oraz innych umów o podobnym charakterze</t>
  </si>
  <si>
    <t>dochody bieżące                                                                                                            w tym:</t>
  </si>
  <si>
    <t>dochody bieżące                                                                                                           w tym:</t>
  </si>
  <si>
    <t>dochody bieżące                                                                                                                 w tym:</t>
  </si>
  <si>
    <t>dochody bieżące                                                                                                             w tym:</t>
  </si>
  <si>
    <t>dochody bieżące                                                                                                          w tym:</t>
  </si>
  <si>
    <t>dochody bieżące                                                                                                              w tym:</t>
  </si>
  <si>
    <t>dochody bieżące                                                                                                                  w tym:</t>
  </si>
  <si>
    <t>Rekompensaty utraconych dochodów w podatkach i opłatach lokalnych</t>
  </si>
  <si>
    <t>dochody bieżące                                                                                                                    w tym:</t>
  </si>
  <si>
    <t>Składki na ubezpieczenie zdrowotne opłacane za osoby pobierające niektóre świadczenia z pomocy społecznej, niektóre świadczenia rodzinne oraz za osoby uczestniczące w zajeciach w centrum integracji społecznej</t>
  </si>
  <si>
    <t>Wyk. %</t>
  </si>
  <si>
    <t>Rolnictwo i łowiectwo</t>
  </si>
  <si>
    <t>010</t>
  </si>
  <si>
    <t>01095</t>
  </si>
  <si>
    <t>Wytwarzanie i zaopatrywanie w energię elektryczną, gaz i wodę</t>
  </si>
  <si>
    <t>Dostarczanie ciepła</t>
  </si>
  <si>
    <t>Razem dział  400</t>
  </si>
  <si>
    <t>Razem dział  010</t>
  </si>
  <si>
    <t>2007</t>
  </si>
  <si>
    <t>Wybory Prezydenta Rzeczypospolitej Polskiej</t>
  </si>
  <si>
    <t>Usuwanie skutków klęsk żywiołowych</t>
  </si>
  <si>
    <t>Wpływy do wyjaśnienia</t>
  </si>
  <si>
    <t>Dokształcanie i doskonalenie nauczycieli</t>
  </si>
  <si>
    <t>2910</t>
  </si>
  <si>
    <t>Wpływy ze zwrotów dotacji oraz z płatności, w tym wykorzystanych niezgodnie z przeznaczeniem lub wykorzystanych z naruszeniem procedur, o których mowa w art.. 184 ustawy, pobranych nienależnie lub w nadmiernej wysokosci</t>
  </si>
  <si>
    <t>Dodatki mieszkaniowe</t>
  </si>
  <si>
    <t>Pozostałe zadania w zakresie polityki społecznej</t>
  </si>
  <si>
    <t>2710</t>
  </si>
  <si>
    <t>Wpływy z tytułu pomocy finansowej udzielanej między jst na dofinansowanie własnych zadań bieżących</t>
  </si>
  <si>
    <t>Razem dział 853</t>
  </si>
  <si>
    <t>Edukacyjna opieka wychowawcza</t>
  </si>
  <si>
    <t>Pomoc materialna dla uczniów</t>
  </si>
  <si>
    <t>Razem dział 854</t>
  </si>
  <si>
    <t>0580</t>
  </si>
  <si>
    <t>Grzywny i inne kary pieniężne od osób prawnych i innych jednostek organizacyjnych</t>
  </si>
  <si>
    <t>Wpływy i wydatki związane z gromadzeniem środków z opłat i kar za korzystanie ze środowiska</t>
  </si>
  <si>
    <t>Grzywny, mandaty i inne kary pieniężne od osób fizycznych</t>
  </si>
  <si>
    <t>Kultura i ochrona dziedzictwa narodowego</t>
  </si>
  <si>
    <t>Ochrona zabytków i opieka nad zabytkami</t>
  </si>
  <si>
    <t>Razem dział 921</t>
  </si>
  <si>
    <t>Razem dział 926</t>
  </si>
  <si>
    <t>Świadczenia rodzinne, zliczka alimentacyjna oraz składki na ubezpieczenia emerytalne i rentowe z ubezpieczenia społecznego</t>
  </si>
  <si>
    <t>Dochody jednostek samorządu terytorialnego zwiazane z realizacją zadań z zakresu administracji rządowej oraz innych zadań zleconych ustawami</t>
  </si>
  <si>
    <t>Przewidywane wykonanie                                       w 2010 r.</t>
  </si>
  <si>
    <t>Plan 30.09.2010 r.</t>
  </si>
  <si>
    <t>Wykonanie 30.09.2010 r.</t>
  </si>
  <si>
    <t>Projekt                       2011 r.                                            w zł</t>
  </si>
  <si>
    <t>Spis powszechny i inne</t>
  </si>
  <si>
    <t>Drogi publiczne gminne</t>
  </si>
  <si>
    <t>Biblioteka</t>
  </si>
  <si>
    <t>Dotacje celowe w ramach programów finansowanych z udziałem środków europejskich oraz środków, o których mowa w art..5 ust.1 pkt 3 oraz ust. 3 pkt 5 i 6 ustawy, lub płatności w ramach budżetu środków europejskich</t>
  </si>
  <si>
    <t>Żłobki</t>
  </si>
  <si>
    <t>Domy pomocy społecznej</t>
  </si>
  <si>
    <t>Krajowe pasażerskie przewozy autobusowe</t>
  </si>
  <si>
    <t>Różne rozliczenia finansowe</t>
  </si>
  <si>
    <r>
      <t xml:space="preserve">Dział     Rozdz. </t>
    </r>
    <r>
      <rPr>
        <b/>
        <sz val="16"/>
        <rFont val="Arial"/>
        <family val="0"/>
      </rPr>
      <t>§</t>
    </r>
  </si>
  <si>
    <t>PLAN DOCHODÓW BUDŻETOWYCH NA 2011 ROK - BIEŻĄCE</t>
  </si>
  <si>
    <t>w złotych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</si>
</sst>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\ &quot;zł&quot;"/>
    <numFmt numFmtId="166" formatCode="#,##0_ ;\-#,##0\ "/>
    <numFmt numFmtId="167" formatCode="0.0"/>
    <numFmt numFmtId="168" formatCode="#,##0.0\ _z_ł"/>
    <numFmt numFmtId="169" formatCode="#,##0.00\ _z_ł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#,##0.000\ _z_ł"/>
    <numFmt numFmtId="175" formatCode="#,##0.0000\ _z_ł"/>
    <numFmt numFmtId="176" formatCode="#,##0.0_ ;\-#,##0.0\ "/>
    <numFmt numFmtId="177" formatCode="#,##0.00_ ;\-#,##0.00\ "/>
  </numFmts>
  <fonts count="12"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2"/>
      <color indexed="10"/>
      <name val="Arial CE"/>
      <family val="0"/>
    </font>
    <font>
      <sz val="14"/>
      <name val="Arial CE"/>
      <family val="0"/>
    </font>
    <font>
      <sz val="14"/>
      <color indexed="10"/>
      <name val="Arial CE"/>
      <family val="0"/>
    </font>
    <font>
      <b/>
      <sz val="16"/>
      <name val="Arial CE"/>
      <family val="0"/>
    </font>
    <font>
      <b/>
      <sz val="16"/>
      <name val="Arial"/>
      <family val="0"/>
    </font>
    <font>
      <sz val="16"/>
      <name val="Arial CE"/>
      <family val="0"/>
    </font>
    <font>
      <sz val="16"/>
      <color indexed="10"/>
      <name val="Arial CE"/>
      <family val="0"/>
    </font>
    <font>
      <b/>
      <sz val="16"/>
      <color indexed="10"/>
      <name val="Arial CE"/>
      <family val="0"/>
    </font>
    <font>
      <b/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9" fontId="6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69" fontId="8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right" vertical="center"/>
    </xf>
    <xf numFmtId="169" fontId="8" fillId="0" borderId="6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vertical="top" wrapText="1"/>
    </xf>
    <xf numFmtId="169" fontId="8" fillId="0" borderId="5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6" fillId="0" borderId="7" xfId="0" applyFont="1" applyBorder="1" applyAlignment="1">
      <alignment/>
    </xf>
    <xf numFmtId="164" fontId="6" fillId="0" borderId="6" xfId="0" applyNumberFormat="1" applyFont="1" applyBorder="1" applyAlignment="1">
      <alignment/>
    </xf>
    <xf numFmtId="169" fontId="6" fillId="0" borderId="6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/>
    </xf>
    <xf numFmtId="0" fontId="6" fillId="0" borderId="7" xfId="0" applyFont="1" applyBorder="1" applyAlignment="1">
      <alignment wrapText="1"/>
    </xf>
    <xf numFmtId="164" fontId="8" fillId="0" borderId="4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164" fontId="8" fillId="0" borderId="6" xfId="0" applyNumberFormat="1" applyFont="1" applyBorder="1" applyAlignment="1">
      <alignment/>
    </xf>
    <xf numFmtId="169" fontId="8" fillId="0" borderId="4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wrapText="1"/>
    </xf>
    <xf numFmtId="164" fontId="8" fillId="0" borderId="5" xfId="0" applyNumberFormat="1" applyFont="1" applyBorder="1" applyAlignment="1">
      <alignment/>
    </xf>
    <xf numFmtId="0" fontId="8" fillId="0" borderId="4" xfId="0" applyFont="1" applyBorder="1" applyAlignment="1">
      <alignment vertical="top"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9" xfId="0" applyNumberFormat="1" applyFont="1" applyBorder="1" applyAlignment="1">
      <alignment/>
    </xf>
    <xf numFmtId="169" fontId="6" fillId="0" borderId="9" xfId="0" applyNumberFormat="1" applyFont="1" applyBorder="1" applyAlignment="1">
      <alignment horizontal="right" vertical="center"/>
    </xf>
    <xf numFmtId="169" fontId="9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169" fontId="9" fillId="0" borderId="6" xfId="0" applyNumberFormat="1" applyFont="1" applyBorder="1" applyAlignment="1">
      <alignment horizontal="right" vertical="center"/>
    </xf>
    <xf numFmtId="169" fontId="9" fillId="0" borderId="5" xfId="0" applyNumberFormat="1" applyFont="1" applyBorder="1" applyAlignment="1">
      <alignment horizontal="right"/>
    </xf>
    <xf numFmtId="0" fontId="8" fillId="0" borderId="11" xfId="0" applyFont="1" applyBorder="1" applyAlignment="1">
      <alignment vertical="top"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69" fontId="8" fillId="0" borderId="5" xfId="0" applyNumberFormat="1" applyFont="1" applyBorder="1" applyAlignment="1">
      <alignment horizontal="right" vertical="center"/>
    </xf>
    <xf numFmtId="169" fontId="9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164" fontId="6" fillId="0" borderId="10" xfId="0" applyNumberFormat="1" applyFont="1" applyBorder="1" applyAlignment="1">
      <alignment/>
    </xf>
    <xf numFmtId="169" fontId="10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9" fontId="6" fillId="0" borderId="1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/>
    </xf>
    <xf numFmtId="0" fontId="8" fillId="0" borderId="5" xfId="0" applyFont="1" applyBorder="1" applyAlignment="1">
      <alignment/>
    </xf>
    <xf numFmtId="169" fontId="9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169" fontId="8" fillId="0" borderId="3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169" fontId="9" fillId="0" borderId="12" xfId="0" applyNumberFormat="1" applyFont="1" applyBorder="1" applyAlignment="1">
      <alignment horizontal="right" vertical="center"/>
    </xf>
    <xf numFmtId="169" fontId="8" fillId="0" borderId="12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169" fontId="6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4" fontId="8" fillId="0" borderId="4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169" fontId="8" fillId="0" borderId="16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7" xfId="0" applyNumberFormat="1" applyFont="1" applyBorder="1" applyAlignment="1">
      <alignment/>
    </xf>
    <xf numFmtId="169" fontId="10" fillId="0" borderId="17" xfId="0" applyNumberFormat="1" applyFont="1" applyBorder="1" applyAlignment="1">
      <alignment horizontal="right" vertical="center"/>
    </xf>
    <xf numFmtId="169" fontId="6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8" xfId="0" applyNumberFormat="1" applyFont="1" applyBorder="1" applyAlignment="1">
      <alignment/>
    </xf>
    <xf numFmtId="169" fontId="10" fillId="0" borderId="18" xfId="0" applyNumberFormat="1" applyFont="1" applyBorder="1" applyAlignment="1">
      <alignment horizontal="right" vertical="center"/>
    </xf>
    <xf numFmtId="169" fontId="6" fillId="0" borderId="18" xfId="0" applyNumberFormat="1" applyFont="1" applyBorder="1" applyAlignment="1">
      <alignment horizontal="right" vertical="center"/>
    </xf>
    <xf numFmtId="169" fontId="6" fillId="0" borderId="4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169" fontId="8" fillId="0" borderId="1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/>
    </xf>
    <xf numFmtId="164" fontId="6" fillId="0" borderId="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169" fontId="9" fillId="0" borderId="19" xfId="0" applyNumberFormat="1" applyFont="1" applyBorder="1" applyAlignment="1">
      <alignment horizontal="right" vertical="center"/>
    </xf>
    <xf numFmtId="169" fontId="8" fillId="0" borderId="19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164" fontId="8" fillId="0" borderId="20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169" fontId="9" fillId="0" borderId="17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horizontal="right" vertical="center"/>
    </xf>
    <xf numFmtId="169" fontId="9" fillId="0" borderId="1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164" fontId="6" fillId="0" borderId="6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8" fillId="0" borderId="6" xfId="0" applyFont="1" applyBorder="1" applyAlignment="1">
      <alignment vertical="top" wrapText="1"/>
    </xf>
    <xf numFmtId="164" fontId="8" fillId="0" borderId="4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164" fontId="6" fillId="0" borderId="4" xfId="0" applyNumberFormat="1" applyFont="1" applyBorder="1" applyAlignment="1">
      <alignment vertical="center"/>
    </xf>
    <xf numFmtId="169" fontId="6" fillId="0" borderId="4" xfId="15" applyNumberFormat="1" applyFont="1" applyBorder="1" applyAlignment="1">
      <alignment horizontal="right" vertical="center"/>
    </xf>
    <xf numFmtId="0" fontId="8" fillId="0" borderId="4" xfId="0" applyFont="1" applyBorder="1" applyAlignment="1">
      <alignment/>
    </xf>
    <xf numFmtId="49" fontId="6" fillId="0" borderId="5" xfId="0" applyNumberFormat="1" applyFont="1" applyBorder="1" applyAlignment="1">
      <alignment/>
    </xf>
    <xf numFmtId="0" fontId="8" fillId="0" borderId="5" xfId="0" applyFont="1" applyBorder="1" applyAlignment="1">
      <alignment vertical="top" wrapText="1"/>
    </xf>
    <xf numFmtId="164" fontId="8" fillId="0" borderId="5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/>
    </xf>
    <xf numFmtId="169" fontId="9" fillId="0" borderId="11" xfId="0" applyNumberFormat="1" applyFont="1" applyBorder="1" applyAlignment="1">
      <alignment horizontal="right" vertical="center"/>
    </xf>
    <xf numFmtId="169" fontId="8" fillId="0" borderId="11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/>
    </xf>
    <xf numFmtId="169" fontId="6" fillId="2" borderId="4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49" fontId="8" fillId="0" borderId="9" xfId="0" applyNumberFormat="1" applyFont="1" applyBorder="1" applyAlignment="1">
      <alignment/>
    </xf>
    <xf numFmtId="169" fontId="9" fillId="0" borderId="0" xfId="0" applyNumberFormat="1" applyFont="1" applyBorder="1" applyAlignment="1">
      <alignment horizontal="right" vertical="center"/>
    </xf>
    <xf numFmtId="169" fontId="8" fillId="0" borderId="0" xfId="0" applyNumberFormat="1" applyFont="1" applyBorder="1" applyAlignment="1">
      <alignment horizontal="right" vertical="center"/>
    </xf>
    <xf numFmtId="169" fontId="6" fillId="0" borderId="22" xfId="0" applyNumberFormat="1" applyFont="1" applyBorder="1" applyAlignment="1">
      <alignment horizontal="right" vertical="center"/>
    </xf>
    <xf numFmtId="169" fontId="9" fillId="0" borderId="18" xfId="0" applyNumberFormat="1" applyFont="1" applyBorder="1" applyAlignment="1">
      <alignment horizontal="right" vertical="center"/>
    </xf>
    <xf numFmtId="169" fontId="8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/>
    </xf>
    <xf numFmtId="169" fontId="6" fillId="0" borderId="12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/>
    </xf>
    <xf numFmtId="49" fontId="6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164" fontId="8" fillId="0" borderId="8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4" fontId="8" fillId="0" borderId="6" xfId="0" applyNumberFormat="1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164" fontId="8" fillId="0" borderId="8" xfId="0" applyNumberFormat="1" applyFont="1" applyBorder="1" applyAlignment="1">
      <alignment/>
    </xf>
    <xf numFmtId="0" fontId="8" fillId="0" borderId="24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8" fillId="0" borderId="26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6" fillId="0" borderId="25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/>
    </xf>
    <xf numFmtId="169" fontId="6" fillId="0" borderId="27" xfId="0" applyNumberFormat="1" applyFont="1" applyBorder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vertical="top" wrapText="1"/>
    </xf>
    <xf numFmtId="164" fontId="6" fillId="0" borderId="9" xfId="0" applyNumberFormat="1" applyFont="1" applyBorder="1" applyAlignment="1">
      <alignment vertical="center"/>
    </xf>
    <xf numFmtId="169" fontId="6" fillId="0" borderId="28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wrapText="1"/>
    </xf>
    <xf numFmtId="164" fontId="6" fillId="0" borderId="4" xfId="0" applyNumberFormat="1" applyFont="1" applyBorder="1" applyAlignment="1">
      <alignment horizontal="right" vertical="center"/>
    </xf>
    <xf numFmtId="169" fontId="9" fillId="0" borderId="20" xfId="0" applyNumberFormat="1" applyFont="1" applyBorder="1" applyAlignment="1">
      <alignment horizontal="right" vertical="center"/>
    </xf>
    <xf numFmtId="169" fontId="8" fillId="0" borderId="2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top" wrapText="1"/>
    </xf>
    <xf numFmtId="164" fontId="6" fillId="0" borderId="18" xfId="0" applyNumberFormat="1" applyFont="1" applyBorder="1" applyAlignment="1">
      <alignment vertical="center"/>
    </xf>
    <xf numFmtId="169" fontId="8" fillId="0" borderId="24" xfId="0" applyNumberFormat="1" applyFont="1" applyBorder="1" applyAlignment="1">
      <alignment horizontal="right" vertical="center"/>
    </xf>
    <xf numFmtId="169" fontId="6" fillId="0" borderId="29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center"/>
    </xf>
    <xf numFmtId="169" fontId="10" fillId="0" borderId="30" xfId="0" applyNumberFormat="1" applyFont="1" applyBorder="1" applyAlignment="1">
      <alignment horizontal="right" vertical="center"/>
    </xf>
    <xf numFmtId="169" fontId="6" fillId="0" borderId="30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/>
    </xf>
    <xf numFmtId="0" fontId="8" fillId="0" borderId="2" xfId="0" applyFont="1" applyBorder="1" applyAlignment="1">
      <alignment/>
    </xf>
    <xf numFmtId="169" fontId="9" fillId="0" borderId="32" xfId="0" applyNumberFormat="1" applyFont="1" applyBorder="1" applyAlignment="1">
      <alignment horizontal="right" vertical="center"/>
    </xf>
    <xf numFmtId="169" fontId="9" fillId="0" borderId="31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169" fontId="8" fillId="0" borderId="31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/>
    </xf>
    <xf numFmtId="164" fontId="6" fillId="0" borderId="34" xfId="0" applyNumberFormat="1" applyFont="1" applyBorder="1" applyAlignment="1">
      <alignment/>
    </xf>
    <xf numFmtId="169" fontId="6" fillId="0" borderId="35" xfId="0" applyNumberFormat="1" applyFont="1" applyBorder="1" applyAlignment="1">
      <alignment horizontal="right" vertical="center"/>
    </xf>
    <xf numFmtId="169" fontId="6" fillId="0" borderId="34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/>
    </xf>
    <xf numFmtId="0" fontId="8" fillId="0" borderId="29" xfId="0" applyFont="1" applyBorder="1" applyAlignment="1">
      <alignment/>
    </xf>
    <xf numFmtId="0" fontId="9" fillId="0" borderId="37" xfId="0" applyFont="1" applyBorder="1" applyAlignment="1">
      <alignment horizontal="right" vertical="center"/>
    </xf>
    <xf numFmtId="169" fontId="9" fillId="0" borderId="36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169" fontId="8" fillId="0" borderId="36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1"/>
  <sheetViews>
    <sheetView tabSelected="1" view="pageBreakPreview" zoomScale="75" zoomScaleNormal="75" zoomScaleSheetLayoutView="75" workbookViewId="0" topLeftCell="F1">
      <selection activeCell="N244" sqref="N244"/>
    </sheetView>
  </sheetViews>
  <sheetFormatPr defaultColWidth="9.00390625" defaultRowHeight="12.75"/>
  <cols>
    <col min="1" max="1" width="8.75390625" style="0" customWidth="1"/>
    <col min="2" max="2" width="10.25390625" style="5" customWidth="1"/>
    <col min="3" max="3" width="72.25390625" style="5" customWidth="1"/>
    <col min="4" max="5" width="15.75390625" style="5" hidden="1" customWidth="1"/>
    <col min="6" max="6" width="27.125" style="6" customWidth="1"/>
    <col min="7" max="7" width="31.375" style="7" customWidth="1"/>
    <col min="8" max="8" width="19.75390625" style="5" customWidth="1"/>
    <col min="9" max="9" width="25.00390625" style="5" customWidth="1"/>
    <col min="10" max="10" width="25.125" style="8" customWidth="1"/>
    <col min="11" max="11" width="25.25390625" style="5" customWidth="1"/>
  </cols>
  <sheetData>
    <row r="2" spans="7:11" ht="30.75" customHeight="1">
      <c r="G2" s="233"/>
      <c r="H2" s="233"/>
      <c r="I2" s="233"/>
      <c r="J2" s="233"/>
      <c r="K2" s="232"/>
    </row>
    <row r="3" spans="1:11" ht="28.5" customHeight="1">
      <c r="A3" s="234" t="s">
        <v>177</v>
      </c>
      <c r="B3" s="234"/>
      <c r="C3" s="234"/>
      <c r="D3" s="234"/>
      <c r="E3" s="234"/>
      <c r="F3" s="234"/>
      <c r="G3" s="234"/>
      <c r="H3" s="234"/>
      <c r="I3" s="234"/>
      <c r="J3" s="234"/>
      <c r="K3" s="232" t="s">
        <v>178</v>
      </c>
    </row>
    <row r="4" spans="2:5" ht="18.75" thickBot="1">
      <c r="B4" s="9"/>
      <c r="C4" s="9"/>
      <c r="D4" s="9"/>
      <c r="E4" s="9"/>
    </row>
    <row r="5" spans="1:11" ht="60.75">
      <c r="A5" s="1"/>
      <c r="B5" s="11" t="s">
        <v>176</v>
      </c>
      <c r="C5" s="12" t="s">
        <v>98</v>
      </c>
      <c r="D5" s="13" t="s">
        <v>85</v>
      </c>
      <c r="E5" s="12" t="s">
        <v>84</v>
      </c>
      <c r="F5" s="14" t="s">
        <v>165</v>
      </c>
      <c r="G5" s="15" t="s">
        <v>166</v>
      </c>
      <c r="H5" s="14" t="s">
        <v>131</v>
      </c>
      <c r="I5" s="14" t="s">
        <v>164</v>
      </c>
      <c r="J5" s="15" t="s">
        <v>167</v>
      </c>
      <c r="K5" s="14" t="s">
        <v>131</v>
      </c>
    </row>
    <row r="6" spans="1:11" s="3" customFormat="1" ht="20.25">
      <c r="A6" s="1"/>
      <c r="B6" s="16">
        <v>1</v>
      </c>
      <c r="C6" s="17">
        <v>2</v>
      </c>
      <c r="D6" s="18"/>
      <c r="E6" s="17"/>
      <c r="F6" s="18">
        <v>4</v>
      </c>
      <c r="G6" s="19">
        <v>5</v>
      </c>
      <c r="H6" s="18">
        <v>6</v>
      </c>
      <c r="I6" s="18">
        <v>4</v>
      </c>
      <c r="J6" s="19">
        <v>5</v>
      </c>
      <c r="K6" s="18">
        <v>6</v>
      </c>
    </row>
    <row r="7" spans="1:11" ht="20.25">
      <c r="A7" s="1"/>
      <c r="B7" s="20"/>
      <c r="C7" s="21"/>
      <c r="D7" s="22"/>
      <c r="E7" s="21"/>
      <c r="F7" s="23"/>
      <c r="G7" s="24"/>
      <c r="H7" s="23"/>
      <c r="I7" s="23"/>
      <c r="J7" s="24"/>
      <c r="K7" s="23"/>
    </row>
    <row r="8" spans="1:11" ht="20.25">
      <c r="A8" s="1"/>
      <c r="B8" s="25" t="s">
        <v>133</v>
      </c>
      <c r="C8" s="26" t="s">
        <v>132</v>
      </c>
      <c r="D8" s="27"/>
      <c r="E8" s="28"/>
      <c r="F8" s="29"/>
      <c r="G8" s="30"/>
      <c r="H8" s="29"/>
      <c r="I8" s="29"/>
      <c r="J8" s="30"/>
      <c r="K8" s="29"/>
    </row>
    <row r="9" spans="1:11" ht="20.25">
      <c r="A9" s="1"/>
      <c r="B9" s="31"/>
      <c r="C9" s="21"/>
      <c r="D9" s="22"/>
      <c r="E9" s="21"/>
      <c r="F9" s="32"/>
      <c r="G9" s="32"/>
      <c r="H9" s="33"/>
      <c r="I9" s="32"/>
      <c r="J9" s="32"/>
      <c r="K9" s="33"/>
    </row>
    <row r="10" spans="1:11" ht="20.25">
      <c r="A10" s="1"/>
      <c r="B10" s="25" t="s">
        <v>134</v>
      </c>
      <c r="C10" s="34" t="s">
        <v>19</v>
      </c>
      <c r="D10" s="35">
        <f>SUM(D12,D13)</f>
        <v>57300</v>
      </c>
      <c r="E10" s="35">
        <f>SUM(E12,E13)</f>
        <v>0</v>
      </c>
      <c r="F10" s="36">
        <f aca="true" t="shared" si="0" ref="F10:K10">F11</f>
        <v>1656</v>
      </c>
      <c r="G10" s="36">
        <f t="shared" si="0"/>
        <v>1721.62</v>
      </c>
      <c r="H10" s="36">
        <f t="shared" si="0"/>
        <v>103.96256038647343</v>
      </c>
      <c r="I10" s="36">
        <f t="shared" si="0"/>
        <v>1721.62</v>
      </c>
      <c r="J10" s="36">
        <f t="shared" si="0"/>
        <v>0</v>
      </c>
      <c r="K10" s="36">
        <f t="shared" si="0"/>
        <v>0</v>
      </c>
    </row>
    <row r="11" spans="1:11" ht="40.5">
      <c r="A11" s="1"/>
      <c r="B11" s="37"/>
      <c r="C11" s="38" t="s">
        <v>121</v>
      </c>
      <c r="D11" s="39"/>
      <c r="E11" s="39"/>
      <c r="F11" s="36">
        <f>SUM(F12:F14)</f>
        <v>1656</v>
      </c>
      <c r="G11" s="36">
        <f>SUM(G12:G14)</f>
        <v>1721.62</v>
      </c>
      <c r="H11" s="36">
        <f>(G11/F11)*100</f>
        <v>103.96256038647343</v>
      </c>
      <c r="I11" s="36">
        <f>SUM(I12:I14)</f>
        <v>1721.62</v>
      </c>
      <c r="J11" s="36">
        <f>SUM(J12:J14)</f>
        <v>0</v>
      </c>
      <c r="K11" s="36">
        <f>(J11/I11)*100</f>
        <v>0</v>
      </c>
    </row>
    <row r="12" spans="1:11" ht="101.25">
      <c r="A12" s="1"/>
      <c r="B12" s="40" t="s">
        <v>62</v>
      </c>
      <c r="C12" s="41" t="s">
        <v>120</v>
      </c>
      <c r="D12" s="42">
        <v>600</v>
      </c>
      <c r="E12" s="42">
        <v>0</v>
      </c>
      <c r="F12" s="43">
        <v>0</v>
      </c>
      <c r="G12" s="43">
        <v>33.88</v>
      </c>
      <c r="H12" s="30">
        <v>0</v>
      </c>
      <c r="I12" s="43">
        <v>33.88</v>
      </c>
      <c r="J12" s="43">
        <v>0</v>
      </c>
      <c r="K12" s="30">
        <v>0</v>
      </c>
    </row>
    <row r="13" spans="1:11" ht="27" customHeight="1">
      <c r="A13" s="1"/>
      <c r="B13" s="44" t="s">
        <v>111</v>
      </c>
      <c r="C13" s="45" t="s">
        <v>114</v>
      </c>
      <c r="D13" s="46">
        <v>56700</v>
      </c>
      <c r="E13" s="46">
        <v>0</v>
      </c>
      <c r="F13" s="30">
        <v>0</v>
      </c>
      <c r="G13" s="30">
        <v>32.45</v>
      </c>
      <c r="H13" s="30">
        <v>0</v>
      </c>
      <c r="I13" s="30">
        <v>32.45</v>
      </c>
      <c r="J13" s="30">
        <v>0</v>
      </c>
      <c r="K13" s="30">
        <v>0</v>
      </c>
    </row>
    <row r="14" spans="1:11" ht="81.75" thickBot="1">
      <c r="A14" s="1"/>
      <c r="B14" s="44" t="s">
        <v>101</v>
      </c>
      <c r="C14" s="47" t="s">
        <v>102</v>
      </c>
      <c r="D14" s="46"/>
      <c r="E14" s="46"/>
      <c r="F14" s="30">
        <v>1656</v>
      </c>
      <c r="G14" s="30">
        <v>1655.29</v>
      </c>
      <c r="H14" s="30">
        <f>(G14/F14)*100</f>
        <v>99.95712560386472</v>
      </c>
      <c r="I14" s="30">
        <v>1655.29</v>
      </c>
      <c r="J14" s="30">
        <v>0</v>
      </c>
      <c r="K14" s="30">
        <f>(J14/I14)*100</f>
        <v>0</v>
      </c>
    </row>
    <row r="15" spans="1:11" ht="29.25" customHeight="1" thickBot="1">
      <c r="A15" s="1"/>
      <c r="B15" s="48"/>
      <c r="C15" s="49" t="s">
        <v>138</v>
      </c>
      <c r="D15" s="50" t="e">
        <f>SUM(#REF!,D10)</f>
        <v>#REF!</v>
      </c>
      <c r="E15" s="50" t="e">
        <f>SUM(#REF!,E10)</f>
        <v>#REF!</v>
      </c>
      <c r="F15" s="51">
        <f aca="true" t="shared" si="1" ref="F15:K15">SUM(F10)</f>
        <v>1656</v>
      </c>
      <c r="G15" s="51">
        <f t="shared" si="1"/>
        <v>1721.62</v>
      </c>
      <c r="H15" s="51">
        <f t="shared" si="1"/>
        <v>103.96256038647343</v>
      </c>
      <c r="I15" s="51">
        <f t="shared" si="1"/>
        <v>1721.62</v>
      </c>
      <c r="J15" s="51">
        <f t="shared" si="1"/>
        <v>0</v>
      </c>
      <c r="K15" s="51">
        <f t="shared" si="1"/>
        <v>0</v>
      </c>
    </row>
    <row r="16" spans="1:11" ht="20.25">
      <c r="A16" s="1"/>
      <c r="B16" s="20"/>
      <c r="C16" s="21"/>
      <c r="D16" s="22"/>
      <c r="E16" s="21"/>
      <c r="F16" s="24"/>
      <c r="G16" s="52"/>
      <c r="H16" s="23"/>
      <c r="I16" s="52"/>
      <c r="J16" s="24"/>
      <c r="K16" s="23"/>
    </row>
    <row r="17" spans="1:11" ht="40.5">
      <c r="A17" s="1"/>
      <c r="B17" s="53">
        <v>400</v>
      </c>
      <c r="C17" s="54" t="s">
        <v>135</v>
      </c>
      <c r="D17" s="27"/>
      <c r="E17" s="28"/>
      <c r="F17" s="30"/>
      <c r="G17" s="55"/>
      <c r="H17" s="29"/>
      <c r="I17" s="55"/>
      <c r="J17" s="30"/>
      <c r="K17" s="29"/>
    </row>
    <row r="18" spans="1:11" ht="20.25">
      <c r="A18" s="1"/>
      <c r="B18" s="20"/>
      <c r="C18" s="21"/>
      <c r="D18" s="22"/>
      <c r="E18" s="21"/>
      <c r="F18" s="32"/>
      <c r="G18" s="56"/>
      <c r="H18" s="33"/>
      <c r="I18" s="56"/>
      <c r="J18" s="32"/>
      <c r="K18" s="33"/>
    </row>
    <row r="19" spans="1:11" ht="20.25">
      <c r="A19" s="1"/>
      <c r="B19" s="53">
        <v>40001</v>
      </c>
      <c r="C19" s="34" t="s">
        <v>136</v>
      </c>
      <c r="D19" s="35" t="e">
        <f>SUM(D21,#REF!)</f>
        <v>#REF!</v>
      </c>
      <c r="E19" s="35" t="e">
        <f>SUM(E21,#REF!)</f>
        <v>#REF!</v>
      </c>
      <c r="F19" s="36">
        <f>F20</f>
        <v>0</v>
      </c>
      <c r="G19" s="36">
        <f>G20</f>
        <v>588.5</v>
      </c>
      <c r="H19" s="36">
        <v>0</v>
      </c>
      <c r="I19" s="36">
        <f>I20</f>
        <v>588.5</v>
      </c>
      <c r="J19" s="36">
        <f>J20</f>
        <v>0</v>
      </c>
      <c r="K19" s="36"/>
    </row>
    <row r="20" spans="1:11" ht="40.5">
      <c r="A20" s="1"/>
      <c r="B20" s="37"/>
      <c r="C20" s="38" t="s">
        <v>121</v>
      </c>
      <c r="D20" s="39"/>
      <c r="E20" s="39"/>
      <c r="F20" s="36">
        <f>SUM(F21)</f>
        <v>0</v>
      </c>
      <c r="G20" s="36">
        <f>SUM(G21)</f>
        <v>588.5</v>
      </c>
      <c r="H20" s="36">
        <v>0</v>
      </c>
      <c r="I20" s="36">
        <f>SUM(I21)</f>
        <v>588.5</v>
      </c>
      <c r="J20" s="36">
        <f>SUM(J21)</f>
        <v>0</v>
      </c>
      <c r="K20" s="36"/>
    </row>
    <row r="21" spans="1:11" ht="24.75" customHeight="1" thickBot="1">
      <c r="A21" s="1"/>
      <c r="B21" s="40" t="s">
        <v>63</v>
      </c>
      <c r="C21" s="57" t="s">
        <v>26</v>
      </c>
      <c r="D21" s="42">
        <v>600</v>
      </c>
      <c r="E21" s="42">
        <v>0</v>
      </c>
      <c r="F21" s="30">
        <v>0</v>
      </c>
      <c r="G21" s="30">
        <v>588.5</v>
      </c>
      <c r="H21" s="30">
        <v>0</v>
      </c>
      <c r="I21" s="30">
        <v>588.5</v>
      </c>
      <c r="J21" s="30">
        <v>0</v>
      </c>
      <c r="K21" s="30"/>
    </row>
    <row r="22" spans="1:11" ht="30.75" customHeight="1" thickBot="1">
      <c r="A22" s="1"/>
      <c r="B22" s="48"/>
      <c r="C22" s="49" t="s">
        <v>137</v>
      </c>
      <c r="D22" s="50" t="e">
        <f>SUM(#REF!,D19)</f>
        <v>#REF!</v>
      </c>
      <c r="E22" s="50" t="e">
        <f>SUM(#REF!,E19)</f>
        <v>#REF!</v>
      </c>
      <c r="F22" s="51">
        <f>SUM(F19)</f>
        <v>0</v>
      </c>
      <c r="G22" s="51">
        <f>SUM(G19)</f>
        <v>588.5</v>
      </c>
      <c r="H22" s="51">
        <v>0</v>
      </c>
      <c r="I22" s="51">
        <f>SUM(I19)</f>
        <v>588.5</v>
      </c>
      <c r="J22" s="51">
        <f>SUM(J19)</f>
        <v>0</v>
      </c>
      <c r="K22" s="51"/>
    </row>
    <row r="23" spans="1:11" ht="20.25">
      <c r="A23" s="1"/>
      <c r="B23" s="20"/>
      <c r="C23" s="21"/>
      <c r="D23" s="22"/>
      <c r="E23" s="21"/>
      <c r="F23" s="24"/>
      <c r="G23" s="52"/>
      <c r="H23" s="23"/>
      <c r="I23" s="24"/>
      <c r="J23" s="24"/>
      <c r="K23" s="23"/>
    </row>
    <row r="24" spans="1:11" ht="20.25">
      <c r="A24" s="1"/>
      <c r="B24" s="53">
        <v>600</v>
      </c>
      <c r="C24" s="26" t="s">
        <v>89</v>
      </c>
      <c r="D24" s="27"/>
      <c r="E24" s="28"/>
      <c r="F24" s="30"/>
      <c r="G24" s="55"/>
      <c r="H24" s="29"/>
      <c r="I24" s="30"/>
      <c r="J24" s="30"/>
      <c r="K24" s="29"/>
    </row>
    <row r="25" spans="1:11" ht="20.25">
      <c r="A25" s="1"/>
      <c r="B25" s="58"/>
      <c r="C25" s="59"/>
      <c r="D25" s="22"/>
      <c r="E25" s="21"/>
      <c r="F25" s="60"/>
      <c r="G25" s="61"/>
      <c r="H25" s="62"/>
      <c r="I25" s="60"/>
      <c r="J25" s="60"/>
      <c r="K25" s="62"/>
    </row>
    <row r="26" spans="1:11" ht="39" customHeight="1">
      <c r="A26" s="1"/>
      <c r="B26" s="53">
        <v>60003</v>
      </c>
      <c r="C26" s="38" t="s">
        <v>174</v>
      </c>
      <c r="D26" s="35" t="e">
        <f>SUM(D28,D29)</f>
        <v>#REF!</v>
      </c>
      <c r="E26" s="35" t="e">
        <f>SUM(E28,E29)</f>
        <v>#REF!</v>
      </c>
      <c r="F26" s="36">
        <f aca="true" t="shared" si="2" ref="F26:K26">F27</f>
        <v>0</v>
      </c>
      <c r="G26" s="36">
        <f t="shared" si="2"/>
        <v>315</v>
      </c>
      <c r="H26" s="36">
        <v>0</v>
      </c>
      <c r="I26" s="36">
        <f t="shared" si="2"/>
        <v>315</v>
      </c>
      <c r="J26" s="36">
        <f t="shared" si="2"/>
        <v>0</v>
      </c>
      <c r="K26" s="36">
        <f t="shared" si="2"/>
        <v>0</v>
      </c>
    </row>
    <row r="27" spans="1:11" ht="40.5">
      <c r="A27" s="1"/>
      <c r="B27" s="37"/>
      <c r="C27" s="38" t="s">
        <v>121</v>
      </c>
      <c r="D27" s="39"/>
      <c r="E27" s="39"/>
      <c r="F27" s="36">
        <f>SUM(F28)</f>
        <v>0</v>
      </c>
      <c r="G27" s="36">
        <f>SUM(G28)</f>
        <v>315</v>
      </c>
      <c r="H27" s="36">
        <v>0</v>
      </c>
      <c r="I27" s="36">
        <f>SUM(I28)</f>
        <v>315</v>
      </c>
      <c r="J27" s="36">
        <f>SUM(J28)</f>
        <v>0</v>
      </c>
      <c r="K27" s="36">
        <f>(J27/I27)*100</f>
        <v>0</v>
      </c>
    </row>
    <row r="28" spans="1:11" ht="21.75" customHeight="1">
      <c r="A28" s="1"/>
      <c r="B28" s="44" t="s">
        <v>111</v>
      </c>
      <c r="C28" s="45" t="s">
        <v>114</v>
      </c>
      <c r="D28" s="63">
        <v>382400</v>
      </c>
      <c r="E28" s="63">
        <v>0</v>
      </c>
      <c r="F28" s="30">
        <v>0</v>
      </c>
      <c r="G28" s="30">
        <v>315</v>
      </c>
      <c r="H28" s="30">
        <v>0</v>
      </c>
      <c r="I28" s="30">
        <v>315</v>
      </c>
      <c r="J28" s="30">
        <v>0</v>
      </c>
      <c r="K28" s="30">
        <f>(J28/I28)*100</f>
        <v>0</v>
      </c>
    </row>
    <row r="29" spans="1:11" ht="33.75" customHeight="1">
      <c r="A29" s="1"/>
      <c r="B29" s="53">
        <v>60016</v>
      </c>
      <c r="C29" s="34" t="s">
        <v>169</v>
      </c>
      <c r="D29" s="35" t="e">
        <f>SUM(#REF!,D32)</f>
        <v>#REF!</v>
      </c>
      <c r="E29" s="35" t="e">
        <f>SUM(#REF!,E32)</f>
        <v>#REF!</v>
      </c>
      <c r="F29" s="36">
        <f>SUM(F30)</f>
        <v>0</v>
      </c>
      <c r="G29" s="36">
        <f>SUM(G30)</f>
        <v>1670.65</v>
      </c>
      <c r="H29" s="36">
        <v>0</v>
      </c>
      <c r="I29" s="36">
        <f>SUM(I30)</f>
        <v>1670.65</v>
      </c>
      <c r="J29" s="36">
        <f>SUM(J30)</f>
        <v>0</v>
      </c>
      <c r="K29" s="36">
        <v>0</v>
      </c>
    </row>
    <row r="30" spans="1:11" ht="40.5">
      <c r="A30" s="1"/>
      <c r="B30" s="37"/>
      <c r="C30" s="38" t="s">
        <v>121</v>
      </c>
      <c r="D30" s="39"/>
      <c r="E30" s="39"/>
      <c r="F30" s="36">
        <f>SUM(F31)</f>
        <v>0</v>
      </c>
      <c r="G30" s="36">
        <f>SUM(G31)</f>
        <v>1670.65</v>
      </c>
      <c r="H30" s="36">
        <v>0</v>
      </c>
      <c r="I30" s="36">
        <f>SUM(I31)</f>
        <v>1670.65</v>
      </c>
      <c r="J30" s="36">
        <f>SUM(J31)</f>
        <v>0</v>
      </c>
      <c r="K30" s="36">
        <f>(J30/I30)*100</f>
        <v>0</v>
      </c>
    </row>
    <row r="31" spans="1:11" ht="39" customHeight="1">
      <c r="A31" s="1"/>
      <c r="B31" s="44" t="s">
        <v>154</v>
      </c>
      <c r="C31" s="45" t="s">
        <v>155</v>
      </c>
      <c r="D31" s="63">
        <v>382400</v>
      </c>
      <c r="E31" s="63">
        <v>0</v>
      </c>
      <c r="F31" s="30">
        <v>0</v>
      </c>
      <c r="G31" s="30">
        <v>1670.65</v>
      </c>
      <c r="H31" s="30">
        <v>0</v>
      </c>
      <c r="I31" s="30">
        <v>1670.65</v>
      </c>
      <c r="J31" s="30">
        <v>0</v>
      </c>
      <c r="K31" s="30">
        <f>(J31/I31)*100</f>
        <v>0</v>
      </c>
    </row>
    <row r="32" spans="1:11" ht="20.25">
      <c r="A32" s="1"/>
      <c r="B32" s="20"/>
      <c r="C32" s="21"/>
      <c r="D32" s="22"/>
      <c r="E32" s="21"/>
      <c r="F32" s="32"/>
      <c r="G32" s="32"/>
      <c r="H32" s="33"/>
      <c r="I32" s="32"/>
      <c r="J32" s="32"/>
      <c r="K32" s="33"/>
    </row>
    <row r="33" spans="1:11" ht="20.25">
      <c r="A33" s="1"/>
      <c r="B33" s="53">
        <v>60095</v>
      </c>
      <c r="C33" s="34" t="s">
        <v>19</v>
      </c>
      <c r="D33" s="35">
        <f>SUM(D35,D36)</f>
        <v>57300</v>
      </c>
      <c r="E33" s="35">
        <f>SUM(E35,E36)</f>
        <v>0</v>
      </c>
      <c r="F33" s="36">
        <f aca="true" t="shared" si="3" ref="F33:K33">F34</f>
        <v>56000</v>
      </c>
      <c r="G33" s="36">
        <f t="shared" si="3"/>
        <v>42012.44</v>
      </c>
      <c r="H33" s="36">
        <f t="shared" si="3"/>
        <v>75.0222142857143</v>
      </c>
      <c r="I33" s="36">
        <f t="shared" si="3"/>
        <v>56000</v>
      </c>
      <c r="J33" s="36">
        <f t="shared" si="3"/>
        <v>61400</v>
      </c>
      <c r="K33" s="36">
        <f t="shared" si="3"/>
        <v>109.64285714285715</v>
      </c>
    </row>
    <row r="34" spans="1:11" ht="40.5">
      <c r="A34" s="1"/>
      <c r="B34" s="37"/>
      <c r="C34" s="38" t="s">
        <v>121</v>
      </c>
      <c r="D34" s="39"/>
      <c r="E34" s="39"/>
      <c r="F34" s="36">
        <f>SUM(F35,F36)</f>
        <v>56000</v>
      </c>
      <c r="G34" s="36">
        <f>SUM(G35,G36)</f>
        <v>42012.44</v>
      </c>
      <c r="H34" s="36">
        <f>(G34/F34)*100</f>
        <v>75.0222142857143</v>
      </c>
      <c r="I34" s="36">
        <f>SUM(I35,I36)</f>
        <v>56000</v>
      </c>
      <c r="J34" s="36">
        <f>SUM(J35,J36)</f>
        <v>61400</v>
      </c>
      <c r="K34" s="36">
        <f>(J34/I34)*100</f>
        <v>109.64285714285715</v>
      </c>
    </row>
    <row r="35" spans="1:11" ht="41.25" customHeight="1">
      <c r="A35" s="1"/>
      <c r="B35" s="44" t="s">
        <v>61</v>
      </c>
      <c r="C35" s="64" t="s">
        <v>17</v>
      </c>
      <c r="D35" s="42">
        <v>600</v>
      </c>
      <c r="E35" s="42">
        <v>0</v>
      </c>
      <c r="F35" s="30">
        <v>2000</v>
      </c>
      <c r="G35" s="30">
        <v>1875</v>
      </c>
      <c r="H35" s="30">
        <f>(G35/F35)*100</f>
        <v>93.75</v>
      </c>
      <c r="I35" s="30">
        <v>2000</v>
      </c>
      <c r="J35" s="30">
        <v>2000</v>
      </c>
      <c r="K35" s="30">
        <f>(J35/I35)*100</f>
        <v>100</v>
      </c>
    </row>
    <row r="36" spans="1:11" ht="102" customHeight="1" thickBot="1">
      <c r="A36" s="1"/>
      <c r="B36" s="40" t="s">
        <v>62</v>
      </c>
      <c r="C36" s="65" t="s">
        <v>120</v>
      </c>
      <c r="D36" s="39">
        <v>56700</v>
      </c>
      <c r="E36" s="39">
        <v>0</v>
      </c>
      <c r="F36" s="43">
        <v>54000</v>
      </c>
      <c r="G36" s="43">
        <v>40137.44</v>
      </c>
      <c r="H36" s="30">
        <f>(G36/F36)*100</f>
        <v>74.3285925925926</v>
      </c>
      <c r="I36" s="43">
        <v>54000</v>
      </c>
      <c r="J36" s="43">
        <f>54000+5400</f>
        <v>59400</v>
      </c>
      <c r="K36" s="30">
        <f>(J36/I36)*100</f>
        <v>110.00000000000001</v>
      </c>
    </row>
    <row r="37" spans="1:11" ht="34.5" customHeight="1" thickBot="1">
      <c r="A37" s="1"/>
      <c r="B37" s="48"/>
      <c r="C37" s="49" t="s">
        <v>6</v>
      </c>
      <c r="D37" s="50" t="e">
        <f>SUM(#REF!,D33)</f>
        <v>#REF!</v>
      </c>
      <c r="E37" s="50" t="e">
        <f>SUM(#REF!,E33)</f>
        <v>#REF!</v>
      </c>
      <c r="F37" s="51">
        <f>SUM(F26,F29,F33)</f>
        <v>56000</v>
      </c>
      <c r="G37" s="51">
        <f>SUM(G26,G29,G33)</f>
        <v>43998.090000000004</v>
      </c>
      <c r="H37" s="51">
        <f>SUM(H33)</f>
        <v>75.0222142857143</v>
      </c>
      <c r="I37" s="51">
        <f>SUM(I26,I29,I33)</f>
        <v>57985.65</v>
      </c>
      <c r="J37" s="51">
        <f>SUM(J26,J29,J33)</f>
        <v>61400</v>
      </c>
      <c r="K37" s="51">
        <f>SUM(K33)</f>
        <v>109.64285714285715</v>
      </c>
    </row>
    <row r="38" spans="1:11" ht="21" thickBot="1">
      <c r="A38" s="1"/>
      <c r="B38" s="49"/>
      <c r="C38" s="49"/>
      <c r="D38" s="66"/>
      <c r="E38" s="66"/>
      <c r="F38" s="67"/>
      <c r="G38" s="67"/>
      <c r="H38" s="68"/>
      <c r="I38" s="67"/>
      <c r="J38" s="69"/>
      <c r="K38" s="68"/>
    </row>
    <row r="39" spans="1:11" ht="20.25">
      <c r="A39" s="1"/>
      <c r="B39" s="70"/>
      <c r="C39" s="71"/>
      <c r="D39" s="71"/>
      <c r="E39" s="71"/>
      <c r="F39" s="72"/>
      <c r="G39" s="72"/>
      <c r="H39" s="73"/>
      <c r="I39" s="72"/>
      <c r="J39" s="74"/>
      <c r="K39" s="73"/>
    </row>
    <row r="40" spans="1:11" ht="20.25">
      <c r="A40" s="1"/>
      <c r="B40" s="25" t="s">
        <v>99</v>
      </c>
      <c r="C40" s="34" t="s">
        <v>7</v>
      </c>
      <c r="D40" s="75"/>
      <c r="E40" s="75"/>
      <c r="F40" s="55"/>
      <c r="G40" s="55"/>
      <c r="H40" s="29"/>
      <c r="I40" s="55"/>
      <c r="J40" s="30"/>
      <c r="K40" s="29"/>
    </row>
    <row r="41" spans="1:11" ht="20.25">
      <c r="A41" s="1"/>
      <c r="B41" s="70"/>
      <c r="C41" s="76"/>
      <c r="D41" s="71"/>
      <c r="E41" s="71"/>
      <c r="F41" s="61"/>
      <c r="G41" s="61"/>
      <c r="H41" s="62"/>
      <c r="I41" s="61"/>
      <c r="J41" s="60"/>
      <c r="K41" s="62"/>
    </row>
    <row r="42" spans="1:11" ht="20.25">
      <c r="A42" s="1"/>
      <c r="B42" s="25" t="s">
        <v>112</v>
      </c>
      <c r="C42" s="34" t="s">
        <v>113</v>
      </c>
      <c r="D42" s="35">
        <f>SUM(D44:D50)</f>
        <v>4614000</v>
      </c>
      <c r="E42" s="35">
        <f>SUM(E44:E50)</f>
        <v>0</v>
      </c>
      <c r="F42" s="36">
        <f aca="true" t="shared" si="4" ref="F42:K42">SUM(F43)</f>
        <v>50000</v>
      </c>
      <c r="G42" s="36">
        <f t="shared" si="4"/>
        <v>56368.21</v>
      </c>
      <c r="H42" s="36">
        <f t="shared" si="4"/>
        <v>112.73642</v>
      </c>
      <c r="I42" s="36">
        <f t="shared" si="4"/>
        <v>56368.21</v>
      </c>
      <c r="J42" s="36">
        <f t="shared" si="4"/>
        <v>70000</v>
      </c>
      <c r="K42" s="36">
        <f t="shared" si="4"/>
        <v>124.18347149927239</v>
      </c>
    </row>
    <row r="43" spans="1:11" ht="40.5">
      <c r="A43" s="1"/>
      <c r="B43" s="37"/>
      <c r="C43" s="38" t="s">
        <v>122</v>
      </c>
      <c r="D43" s="39"/>
      <c r="E43" s="39"/>
      <c r="F43" s="36">
        <f>SUM(F44:F44)</f>
        <v>50000</v>
      </c>
      <c r="G43" s="36">
        <f>SUM(G44:G44)</f>
        <v>56368.21</v>
      </c>
      <c r="H43" s="36">
        <f>(G43/F43)*100</f>
        <v>112.73642</v>
      </c>
      <c r="I43" s="36">
        <f>SUM(I44:I44)</f>
        <v>56368.21</v>
      </c>
      <c r="J43" s="36">
        <f>SUM(J44:J44)</f>
        <v>70000</v>
      </c>
      <c r="K43" s="36">
        <f>(J43/I43)*100</f>
        <v>124.18347149927239</v>
      </c>
    </row>
    <row r="44" spans="1:11" ht="21.75" customHeight="1">
      <c r="A44" s="1"/>
      <c r="B44" s="44" t="s">
        <v>111</v>
      </c>
      <c r="C44" s="45" t="s">
        <v>114</v>
      </c>
      <c r="D44" s="63">
        <v>382400</v>
      </c>
      <c r="E44" s="63">
        <v>0</v>
      </c>
      <c r="F44" s="30">
        <v>50000</v>
      </c>
      <c r="G44" s="30">
        <v>56368.21</v>
      </c>
      <c r="H44" s="30">
        <f>(G44/F44)*100</f>
        <v>112.73642</v>
      </c>
      <c r="I44" s="30">
        <v>56368.21</v>
      </c>
      <c r="J44" s="30">
        <v>70000</v>
      </c>
      <c r="K44" s="30">
        <f>(J44/I44)*100</f>
        <v>124.18347149927239</v>
      </c>
    </row>
    <row r="45" spans="1:11" ht="20.25">
      <c r="A45" s="1"/>
      <c r="B45" s="44"/>
      <c r="C45" s="45"/>
      <c r="D45" s="63"/>
      <c r="E45" s="63"/>
      <c r="F45" s="55"/>
      <c r="G45" s="30"/>
      <c r="H45" s="30"/>
      <c r="I45" s="30"/>
      <c r="J45" s="30"/>
      <c r="K45" s="30"/>
    </row>
    <row r="46" spans="1:11" ht="40.5">
      <c r="A46" s="1"/>
      <c r="B46" s="25" t="s">
        <v>90</v>
      </c>
      <c r="C46" s="38" t="s">
        <v>91</v>
      </c>
      <c r="D46" s="35">
        <f>SUM(D48:D56)</f>
        <v>2643200</v>
      </c>
      <c r="E46" s="35">
        <f>SUM(E48:E56)</f>
        <v>0</v>
      </c>
      <c r="F46" s="36">
        <f aca="true" t="shared" si="5" ref="F46:K46">F47</f>
        <v>5000</v>
      </c>
      <c r="G46" s="36">
        <f t="shared" si="5"/>
        <v>3353.11</v>
      </c>
      <c r="H46" s="36">
        <f t="shared" si="5"/>
        <v>67.0622</v>
      </c>
      <c r="I46" s="36">
        <f t="shared" si="5"/>
        <v>5000</v>
      </c>
      <c r="J46" s="36">
        <f t="shared" si="5"/>
        <v>5000</v>
      </c>
      <c r="K46" s="36">
        <f t="shared" si="5"/>
        <v>100</v>
      </c>
    </row>
    <row r="47" spans="1:11" ht="40.5">
      <c r="A47" s="1"/>
      <c r="B47" s="37"/>
      <c r="C47" s="38" t="s">
        <v>123</v>
      </c>
      <c r="D47" s="39"/>
      <c r="E47" s="39"/>
      <c r="F47" s="36">
        <f>SUM(F48:F48)</f>
        <v>5000</v>
      </c>
      <c r="G47" s="36">
        <f>SUM(G48:G48)</f>
        <v>3353.11</v>
      </c>
      <c r="H47" s="36">
        <f>(G47/F47)*100</f>
        <v>67.0622</v>
      </c>
      <c r="I47" s="36">
        <f>SUM(I48:I48)</f>
        <v>5000</v>
      </c>
      <c r="J47" s="36">
        <f>SUM(J48:J48)</f>
        <v>5000</v>
      </c>
      <c r="K47" s="36">
        <f>(J47/I47)*100</f>
        <v>100</v>
      </c>
    </row>
    <row r="48" spans="1:11" ht="41.25" customHeight="1">
      <c r="A48" s="1"/>
      <c r="B48" s="44" t="s">
        <v>96</v>
      </c>
      <c r="C48" s="45" t="s">
        <v>97</v>
      </c>
      <c r="D48" s="63">
        <v>382400</v>
      </c>
      <c r="E48" s="63">
        <v>0</v>
      </c>
      <c r="F48" s="30">
        <v>5000</v>
      </c>
      <c r="G48" s="30">
        <v>3353.11</v>
      </c>
      <c r="H48" s="30">
        <f>(G48/F48)*100</f>
        <v>67.0622</v>
      </c>
      <c r="I48" s="30">
        <v>5000</v>
      </c>
      <c r="J48" s="30">
        <v>5000</v>
      </c>
      <c r="K48" s="30">
        <f>(J48/I48)*100</f>
        <v>100</v>
      </c>
    </row>
    <row r="49" spans="1:11" ht="20.25">
      <c r="A49" s="1"/>
      <c r="B49" s="77"/>
      <c r="C49" s="78"/>
      <c r="D49" s="79"/>
      <c r="E49" s="79"/>
      <c r="F49" s="80"/>
      <c r="G49" s="81"/>
      <c r="H49" s="81"/>
      <c r="I49" s="81"/>
      <c r="J49" s="81"/>
      <c r="K49" s="81"/>
    </row>
    <row r="50" spans="1:11" ht="20.25">
      <c r="A50" s="1"/>
      <c r="B50" s="25">
        <v>70005</v>
      </c>
      <c r="C50" s="38" t="s">
        <v>21</v>
      </c>
      <c r="D50" s="35">
        <f>SUM(D52:D57)</f>
        <v>1206000</v>
      </c>
      <c r="E50" s="35">
        <f>SUM(E52:E57)</f>
        <v>0</v>
      </c>
      <c r="F50" s="36">
        <f>SUM(F51)</f>
        <v>1229290</v>
      </c>
      <c r="G50" s="36">
        <f>SUM(G51)</f>
        <v>1026384.6</v>
      </c>
      <c r="H50" s="36">
        <f aca="true" t="shared" si="6" ref="H50:H58">(G50/F50)*100</f>
        <v>83.49409821929731</v>
      </c>
      <c r="I50" s="36">
        <f>SUM(I51)</f>
        <v>1397803.3099999998</v>
      </c>
      <c r="J50" s="36">
        <f>SUM(J51)</f>
        <v>7244544</v>
      </c>
      <c r="K50" s="36">
        <f aca="true" t="shared" si="7" ref="K50:K58">(J50/I50)*100</f>
        <v>518.2806442202517</v>
      </c>
    </row>
    <row r="51" spans="1:11" ht="40.5" customHeight="1">
      <c r="A51" s="1"/>
      <c r="B51" s="37"/>
      <c r="C51" s="38" t="s">
        <v>122</v>
      </c>
      <c r="D51" s="39"/>
      <c r="E51" s="39"/>
      <c r="F51" s="36">
        <f>SUM(F52:F57)</f>
        <v>1229290</v>
      </c>
      <c r="G51" s="36">
        <f>SUM(G52:G57)</f>
        <v>1026384.6</v>
      </c>
      <c r="H51" s="36">
        <f t="shared" si="6"/>
        <v>83.49409821929731</v>
      </c>
      <c r="I51" s="36">
        <f>SUM(I52:I57)</f>
        <v>1397803.3099999998</v>
      </c>
      <c r="J51" s="36">
        <f>SUM(J52:J57)</f>
        <v>7244544</v>
      </c>
      <c r="K51" s="36">
        <f t="shared" si="7"/>
        <v>518.2806442202517</v>
      </c>
    </row>
    <row r="52" spans="1:11" ht="38.25" customHeight="1">
      <c r="A52" s="1"/>
      <c r="B52" s="44" t="s">
        <v>64</v>
      </c>
      <c r="C52" s="45" t="s">
        <v>22</v>
      </c>
      <c r="D52" s="63">
        <v>382400</v>
      </c>
      <c r="E52" s="63">
        <v>0</v>
      </c>
      <c r="F52" s="30">
        <v>438848</v>
      </c>
      <c r="G52" s="30">
        <v>416199.7</v>
      </c>
      <c r="H52" s="30">
        <f t="shared" si="6"/>
        <v>94.83914703952165</v>
      </c>
      <c r="I52" s="30">
        <v>538848</v>
      </c>
      <c r="J52" s="30">
        <v>506881</v>
      </c>
      <c r="K52" s="30">
        <f t="shared" si="7"/>
        <v>94.06752924758001</v>
      </c>
    </row>
    <row r="53" spans="1:11" ht="37.5" customHeight="1">
      <c r="A53" s="1"/>
      <c r="B53" s="82" t="s">
        <v>67</v>
      </c>
      <c r="C53" s="83" t="s">
        <v>28</v>
      </c>
      <c r="D53" s="63"/>
      <c r="E53" s="63"/>
      <c r="F53" s="30">
        <v>0</v>
      </c>
      <c r="G53" s="30">
        <v>3613.76</v>
      </c>
      <c r="H53" s="30">
        <v>0</v>
      </c>
      <c r="I53" s="30">
        <v>3613.76</v>
      </c>
      <c r="J53" s="30">
        <v>6000</v>
      </c>
      <c r="K53" s="30">
        <f t="shared" si="7"/>
        <v>166.03205525546798</v>
      </c>
    </row>
    <row r="54" spans="1:11" ht="31.5" customHeight="1">
      <c r="A54" s="1"/>
      <c r="B54" s="40" t="s">
        <v>63</v>
      </c>
      <c r="C54" s="57" t="s">
        <v>26</v>
      </c>
      <c r="D54" s="63">
        <v>382400</v>
      </c>
      <c r="E54" s="63">
        <v>0</v>
      </c>
      <c r="F54" s="30">
        <v>0</v>
      </c>
      <c r="G54" s="30">
        <v>40130.83</v>
      </c>
      <c r="H54" s="30">
        <v>0</v>
      </c>
      <c r="I54" s="30">
        <v>40130.83</v>
      </c>
      <c r="J54" s="30">
        <v>20000</v>
      </c>
      <c r="K54" s="30">
        <f t="shared" si="7"/>
        <v>49.83699564648924</v>
      </c>
    </row>
    <row r="55" spans="1:11" ht="102.75" customHeight="1">
      <c r="A55" s="1"/>
      <c r="B55" s="44" t="s">
        <v>62</v>
      </c>
      <c r="C55" s="84" t="s">
        <v>120</v>
      </c>
      <c r="D55" s="63">
        <v>250000</v>
      </c>
      <c r="E55" s="63">
        <v>0</v>
      </c>
      <c r="F55" s="30">
        <v>630000</v>
      </c>
      <c r="G55" s="30">
        <v>424953.6</v>
      </c>
      <c r="H55" s="30">
        <f t="shared" si="6"/>
        <v>67.45295238095238</v>
      </c>
      <c r="I55" s="30">
        <v>630000</v>
      </c>
      <c r="J55" s="30">
        <f>5916000+591600</f>
        <v>6507600</v>
      </c>
      <c r="K55" s="30">
        <f t="shared" si="7"/>
        <v>1032.952380952381</v>
      </c>
    </row>
    <row r="56" spans="1:11" ht="24" customHeight="1">
      <c r="A56" s="1"/>
      <c r="B56" s="44" t="s">
        <v>65</v>
      </c>
      <c r="C56" s="45" t="s">
        <v>23</v>
      </c>
      <c r="D56" s="42">
        <v>40000</v>
      </c>
      <c r="E56" s="42">
        <v>0</v>
      </c>
      <c r="F56" s="30">
        <v>30000</v>
      </c>
      <c r="G56" s="30">
        <v>25476.75</v>
      </c>
      <c r="H56" s="30">
        <f t="shared" si="6"/>
        <v>84.9225</v>
      </c>
      <c r="I56" s="30">
        <v>41210.72</v>
      </c>
      <c r="J56" s="30">
        <v>77200</v>
      </c>
      <c r="K56" s="30">
        <f t="shared" si="7"/>
        <v>187.32989862831806</v>
      </c>
    </row>
    <row r="57" spans="1:11" ht="24.75" customHeight="1" thickBot="1">
      <c r="A57" s="1"/>
      <c r="B57" s="25" t="s">
        <v>66</v>
      </c>
      <c r="C57" s="85" t="s">
        <v>24</v>
      </c>
      <c r="D57" s="42">
        <v>151200</v>
      </c>
      <c r="E57" s="42">
        <v>0</v>
      </c>
      <c r="F57" s="30">
        <v>130442</v>
      </c>
      <c r="G57" s="30">
        <v>116009.96</v>
      </c>
      <c r="H57" s="30">
        <f t="shared" si="6"/>
        <v>88.93604820533264</v>
      </c>
      <c r="I57" s="30">
        <v>144000</v>
      </c>
      <c r="J57" s="30">
        <v>126863</v>
      </c>
      <c r="K57" s="30">
        <f t="shared" si="7"/>
        <v>88.09930555555555</v>
      </c>
    </row>
    <row r="58" spans="1:11" ht="28.5" customHeight="1" thickBot="1">
      <c r="A58" s="1"/>
      <c r="B58" s="86"/>
      <c r="C58" s="48" t="s">
        <v>8</v>
      </c>
      <c r="D58" s="87" t="e">
        <f>SUM(#REF!,#REF!,D50)</f>
        <v>#REF!</v>
      </c>
      <c r="E58" s="87" t="e">
        <f>SUM(#REF!,#REF!,E50)</f>
        <v>#REF!</v>
      </c>
      <c r="F58" s="88">
        <f>SUM(F50,F46,F42)</f>
        <v>1284290</v>
      </c>
      <c r="G58" s="88">
        <f>SUM(G50,G46,G42)</f>
        <v>1086105.92</v>
      </c>
      <c r="H58" s="51">
        <f t="shared" si="6"/>
        <v>84.56858809147467</v>
      </c>
      <c r="I58" s="88">
        <f>SUM(I50,I46,I42)</f>
        <v>1459171.5199999998</v>
      </c>
      <c r="J58" s="88">
        <f>SUM(J50,J46,J42)</f>
        <v>7319544</v>
      </c>
      <c r="K58" s="51">
        <f t="shared" si="7"/>
        <v>501.62327729642095</v>
      </c>
    </row>
    <row r="59" spans="1:11" ht="21" thickBot="1">
      <c r="A59" s="1"/>
      <c r="B59" s="49"/>
      <c r="C59" s="49"/>
      <c r="D59" s="66"/>
      <c r="E59" s="66"/>
      <c r="F59" s="67"/>
      <c r="G59" s="67"/>
      <c r="H59" s="69"/>
      <c r="I59" s="67"/>
      <c r="J59" s="69"/>
      <c r="K59" s="69"/>
    </row>
    <row r="60" spans="1:11" ht="20.25">
      <c r="A60" s="1"/>
      <c r="B60" s="70"/>
      <c r="C60" s="89"/>
      <c r="D60" s="71"/>
      <c r="E60" s="71"/>
      <c r="F60" s="72"/>
      <c r="G60" s="72"/>
      <c r="H60" s="74"/>
      <c r="I60" s="72"/>
      <c r="J60" s="74"/>
      <c r="K60" s="74"/>
    </row>
    <row r="61" spans="1:11" ht="20.25">
      <c r="A61" s="1"/>
      <c r="B61" s="53">
        <v>710</v>
      </c>
      <c r="C61" s="34" t="s">
        <v>0</v>
      </c>
      <c r="D61" s="75"/>
      <c r="E61" s="75"/>
      <c r="F61" s="55"/>
      <c r="G61" s="55"/>
      <c r="H61" s="30"/>
      <c r="I61" s="55"/>
      <c r="J61" s="30"/>
      <c r="K61" s="30"/>
    </row>
    <row r="62" spans="1:11" ht="20.25">
      <c r="A62" s="1"/>
      <c r="B62" s="70"/>
      <c r="C62" s="90"/>
      <c r="D62" s="71"/>
      <c r="E62" s="71"/>
      <c r="F62" s="61"/>
      <c r="G62" s="61"/>
      <c r="H62" s="60"/>
      <c r="I62" s="60"/>
      <c r="J62" s="60"/>
      <c r="K62" s="60"/>
    </row>
    <row r="63" spans="1:11" ht="20.25">
      <c r="A63" s="1"/>
      <c r="B63" s="53">
        <v>71004</v>
      </c>
      <c r="C63" s="38" t="s">
        <v>27</v>
      </c>
      <c r="D63" s="35">
        <f>SUM(D65)</f>
        <v>10000</v>
      </c>
      <c r="E63" s="35">
        <f>SUM(E65)</f>
        <v>0</v>
      </c>
      <c r="F63" s="36">
        <f aca="true" t="shared" si="8" ref="F63:K63">F64</f>
        <v>10000</v>
      </c>
      <c r="G63" s="36">
        <f t="shared" si="8"/>
        <v>7355.26</v>
      </c>
      <c r="H63" s="36">
        <f t="shared" si="8"/>
        <v>73.5526</v>
      </c>
      <c r="I63" s="36">
        <f t="shared" si="8"/>
        <v>10000</v>
      </c>
      <c r="J63" s="36">
        <f t="shared" si="8"/>
        <v>0</v>
      </c>
      <c r="K63" s="36">
        <f t="shared" si="8"/>
        <v>0</v>
      </c>
    </row>
    <row r="64" spans="1:11" ht="40.5">
      <c r="A64" s="1"/>
      <c r="B64" s="37"/>
      <c r="C64" s="38" t="s">
        <v>123</v>
      </c>
      <c r="D64" s="39"/>
      <c r="E64" s="39"/>
      <c r="F64" s="36">
        <f>SUM(F65:F65)</f>
        <v>10000</v>
      </c>
      <c r="G64" s="36">
        <f>SUM(G65:G65)</f>
        <v>7355.26</v>
      </c>
      <c r="H64" s="36">
        <f>(G64/F64)*100</f>
        <v>73.5526</v>
      </c>
      <c r="I64" s="36">
        <f>SUM(I65:I65)</f>
        <v>10000</v>
      </c>
      <c r="J64" s="36">
        <f>SUM(J65:J65)</f>
        <v>0</v>
      </c>
      <c r="K64" s="36">
        <f>(J64/I64)*100</f>
        <v>0</v>
      </c>
    </row>
    <row r="65" spans="1:11" ht="23.25" customHeight="1">
      <c r="A65" s="1"/>
      <c r="B65" s="40" t="s">
        <v>63</v>
      </c>
      <c r="C65" s="57" t="s">
        <v>26</v>
      </c>
      <c r="D65" s="91">
        <v>10000</v>
      </c>
      <c r="E65" s="91">
        <v>0</v>
      </c>
      <c r="F65" s="43">
        <v>10000</v>
      </c>
      <c r="G65" s="43">
        <v>7355.26</v>
      </c>
      <c r="H65" s="30">
        <f>(G65/F65)*100</f>
        <v>73.5526</v>
      </c>
      <c r="I65" s="43">
        <v>10000</v>
      </c>
      <c r="J65" s="43">
        <v>0</v>
      </c>
      <c r="K65" s="30">
        <f>(J65/I65)*100</f>
        <v>0</v>
      </c>
    </row>
    <row r="66" spans="1:11" ht="20.25">
      <c r="A66" s="1"/>
      <c r="B66" s="82"/>
      <c r="C66" s="83"/>
      <c r="D66" s="92"/>
      <c r="E66" s="92"/>
      <c r="F66" s="61"/>
      <c r="G66" s="60"/>
      <c r="H66" s="60"/>
      <c r="I66" s="60"/>
      <c r="J66" s="60"/>
      <c r="K66" s="60"/>
    </row>
    <row r="67" spans="1:11" ht="20.25">
      <c r="A67" s="1"/>
      <c r="B67" s="53">
        <v>71035</v>
      </c>
      <c r="C67" s="34" t="s">
        <v>86</v>
      </c>
      <c r="D67" s="35" t="e">
        <f>SUM(#REF!)</f>
        <v>#REF!</v>
      </c>
      <c r="E67" s="35" t="e">
        <f>SUM(#REF!)</f>
        <v>#REF!</v>
      </c>
      <c r="F67" s="36">
        <f aca="true" t="shared" si="9" ref="F67:K67">F68</f>
        <v>575900</v>
      </c>
      <c r="G67" s="36">
        <f t="shared" si="9"/>
        <v>403743.47000000003</v>
      </c>
      <c r="H67" s="36">
        <f t="shared" si="9"/>
        <v>70.10652370203161</v>
      </c>
      <c r="I67" s="36">
        <f t="shared" si="9"/>
        <v>576221.34</v>
      </c>
      <c r="J67" s="36">
        <f t="shared" si="9"/>
        <v>706200</v>
      </c>
      <c r="K67" s="36">
        <f t="shared" si="9"/>
        <v>122.55707155864795</v>
      </c>
    </row>
    <row r="68" spans="1:11" ht="40.5">
      <c r="A68" s="1"/>
      <c r="B68" s="37"/>
      <c r="C68" s="38" t="s">
        <v>124</v>
      </c>
      <c r="D68" s="39"/>
      <c r="E68" s="39"/>
      <c r="F68" s="36">
        <f>SUM(F69:F71)</f>
        <v>575900</v>
      </c>
      <c r="G68" s="36">
        <f>SUM(G69:G71)</f>
        <v>403743.47000000003</v>
      </c>
      <c r="H68" s="36">
        <f>(G68/F68)*100</f>
        <v>70.10652370203161</v>
      </c>
      <c r="I68" s="36">
        <f>SUM(I69:I71)</f>
        <v>576221.34</v>
      </c>
      <c r="J68" s="36">
        <f>SUM(J69:J71)</f>
        <v>706200</v>
      </c>
      <c r="K68" s="36">
        <f>(J68/I68)*100</f>
        <v>122.55707155864795</v>
      </c>
    </row>
    <row r="69" spans="1:11" ht="82.5" customHeight="1">
      <c r="A69" s="1"/>
      <c r="B69" s="40" t="s">
        <v>87</v>
      </c>
      <c r="C69" s="84" t="s">
        <v>25</v>
      </c>
      <c r="D69" s="91"/>
      <c r="E69" s="91"/>
      <c r="F69" s="43">
        <v>3000</v>
      </c>
      <c r="G69" s="43">
        <v>1500</v>
      </c>
      <c r="H69" s="30">
        <f>(G69/F69)*100</f>
        <v>50</v>
      </c>
      <c r="I69" s="43">
        <v>3000</v>
      </c>
      <c r="J69" s="43">
        <v>3000</v>
      </c>
      <c r="K69" s="30">
        <f>(J69/I69)*100</f>
        <v>100</v>
      </c>
    </row>
    <row r="70" spans="1:11" ht="108" customHeight="1">
      <c r="A70" s="1"/>
      <c r="B70" s="44" t="s">
        <v>62</v>
      </c>
      <c r="C70" s="84" t="s">
        <v>120</v>
      </c>
      <c r="D70" s="63">
        <v>250000</v>
      </c>
      <c r="E70" s="63">
        <v>0</v>
      </c>
      <c r="F70" s="30">
        <v>572900</v>
      </c>
      <c r="G70" s="30">
        <v>401922.13</v>
      </c>
      <c r="H70" s="30">
        <f>(G70/F70)*100</f>
        <v>70.15572176645138</v>
      </c>
      <c r="I70" s="30">
        <v>572900</v>
      </c>
      <c r="J70" s="30">
        <f>586000+117200</f>
        <v>703200</v>
      </c>
      <c r="K70" s="30">
        <f>(J70/I70)*100</f>
        <v>122.74393436899982</v>
      </c>
    </row>
    <row r="71" spans="1:11" ht="37.5" customHeight="1" thickBot="1">
      <c r="A71" s="1"/>
      <c r="B71" s="44" t="s">
        <v>66</v>
      </c>
      <c r="C71" s="84" t="s">
        <v>24</v>
      </c>
      <c r="D71" s="63">
        <v>250000</v>
      </c>
      <c r="E71" s="63">
        <v>0</v>
      </c>
      <c r="F71" s="30">
        <v>0</v>
      </c>
      <c r="G71" s="30">
        <v>321.34</v>
      </c>
      <c r="H71" s="93">
        <v>0</v>
      </c>
      <c r="I71" s="30">
        <v>321.34</v>
      </c>
      <c r="J71" s="30">
        <v>0</v>
      </c>
      <c r="K71" s="93">
        <v>0</v>
      </c>
    </row>
    <row r="72" spans="1:11" ht="29.25" customHeight="1" thickBot="1">
      <c r="A72" s="1"/>
      <c r="B72" s="94"/>
      <c r="C72" s="49" t="s">
        <v>9</v>
      </c>
      <c r="D72" s="50">
        <f>SUM(D63)</f>
        <v>10000</v>
      </c>
      <c r="E72" s="50">
        <f>SUM(E63)</f>
        <v>0</v>
      </c>
      <c r="F72" s="51">
        <f>SUM(F67,F63)</f>
        <v>585900</v>
      </c>
      <c r="G72" s="51">
        <f>SUM(G67,G63)</f>
        <v>411098.73000000004</v>
      </c>
      <c r="H72" s="36">
        <f>(G72/F72)*100</f>
        <v>70.16534050179212</v>
      </c>
      <c r="I72" s="51">
        <f>SUM(I67,I63)</f>
        <v>586221.34</v>
      </c>
      <c r="J72" s="51">
        <f>SUM(J67,J63)</f>
        <v>706200</v>
      </c>
      <c r="K72" s="36">
        <f>(J72/I72)*100</f>
        <v>120.46644361326048</v>
      </c>
    </row>
    <row r="73" spans="1:11" ht="20.25">
      <c r="A73" s="1"/>
      <c r="B73" s="95"/>
      <c r="C73" s="96"/>
      <c r="D73" s="97"/>
      <c r="E73" s="97"/>
      <c r="F73" s="98"/>
      <c r="G73" s="98"/>
      <c r="H73" s="99"/>
      <c r="I73" s="98"/>
      <c r="J73" s="99"/>
      <c r="K73" s="99"/>
    </row>
    <row r="74" spans="1:11" ht="21" thickBot="1">
      <c r="A74" s="1"/>
      <c r="B74" s="100"/>
      <c r="C74" s="101"/>
      <c r="D74" s="102"/>
      <c r="E74" s="102"/>
      <c r="F74" s="103"/>
      <c r="G74" s="103"/>
      <c r="H74" s="104"/>
      <c r="I74" s="103"/>
      <c r="J74" s="104"/>
      <c r="K74" s="104"/>
    </row>
    <row r="75" spans="1:11" ht="20.25">
      <c r="A75" s="1"/>
      <c r="B75" s="71"/>
      <c r="C75" s="71"/>
      <c r="D75" s="71"/>
      <c r="E75" s="71"/>
      <c r="F75" s="72"/>
      <c r="G75" s="72"/>
      <c r="H75" s="74"/>
      <c r="I75" s="72"/>
      <c r="J75" s="74"/>
      <c r="K75" s="74"/>
    </row>
    <row r="76" spans="1:11" ht="20.25">
      <c r="A76" s="1"/>
      <c r="B76" s="53">
        <v>750</v>
      </c>
      <c r="C76" s="38" t="s">
        <v>1</v>
      </c>
      <c r="D76" s="75"/>
      <c r="E76" s="75"/>
      <c r="F76" s="55"/>
      <c r="G76" s="55"/>
      <c r="H76" s="30"/>
      <c r="I76" s="55"/>
      <c r="J76" s="30"/>
      <c r="K76" s="30"/>
    </row>
    <row r="77" spans="1:11" ht="20.25">
      <c r="A77" s="1"/>
      <c r="B77" s="71"/>
      <c r="C77" s="89"/>
      <c r="D77" s="46"/>
      <c r="E77" s="46"/>
      <c r="F77" s="61"/>
      <c r="G77" s="60"/>
      <c r="H77" s="60"/>
      <c r="I77" s="61"/>
      <c r="J77" s="60"/>
      <c r="K77" s="60"/>
    </row>
    <row r="78" spans="1:11" ht="20.25">
      <c r="A78" s="1"/>
      <c r="B78" s="53">
        <v>75011</v>
      </c>
      <c r="C78" s="34" t="s">
        <v>103</v>
      </c>
      <c r="D78" s="35">
        <f>SUM(D80:D86)</f>
        <v>896220</v>
      </c>
      <c r="E78" s="35">
        <f>SUM(E80:E86)</f>
        <v>0</v>
      </c>
      <c r="F78" s="36">
        <f aca="true" t="shared" si="10" ref="F78:K78">F79</f>
        <v>241800</v>
      </c>
      <c r="G78" s="36">
        <f t="shared" si="10"/>
        <v>181350</v>
      </c>
      <c r="H78" s="36">
        <f t="shared" si="10"/>
        <v>75</v>
      </c>
      <c r="I78" s="36">
        <f t="shared" si="10"/>
        <v>241800</v>
      </c>
      <c r="J78" s="36">
        <f t="shared" si="10"/>
        <v>287790</v>
      </c>
      <c r="K78" s="36">
        <f t="shared" si="10"/>
        <v>119.01985111662532</v>
      </c>
    </row>
    <row r="79" spans="1:11" ht="40.5">
      <c r="A79" s="1"/>
      <c r="B79" s="37"/>
      <c r="C79" s="38" t="s">
        <v>125</v>
      </c>
      <c r="D79" s="39"/>
      <c r="E79" s="39"/>
      <c r="F79" s="105">
        <f>SUM(F80)</f>
        <v>241800</v>
      </c>
      <c r="G79" s="105">
        <f>SUM(G80)</f>
        <v>181350</v>
      </c>
      <c r="H79" s="36">
        <f>(G79/F79)*100</f>
        <v>75</v>
      </c>
      <c r="I79" s="105">
        <f>SUM(I80)</f>
        <v>241800</v>
      </c>
      <c r="J79" s="105">
        <f>SUM(J80)</f>
        <v>287790</v>
      </c>
      <c r="K79" s="36">
        <f>(J79/I79)*100</f>
        <v>119.01985111662532</v>
      </c>
    </row>
    <row r="80" spans="1:11" ht="78.75" customHeight="1">
      <c r="A80" s="1"/>
      <c r="B80" s="44" t="s">
        <v>101</v>
      </c>
      <c r="C80" s="47" t="s">
        <v>102</v>
      </c>
      <c r="D80" s="39">
        <v>170000</v>
      </c>
      <c r="E80" s="39">
        <v>0</v>
      </c>
      <c r="F80" s="43">
        <v>241800</v>
      </c>
      <c r="G80" s="43">
        <v>181350</v>
      </c>
      <c r="H80" s="30">
        <f>(G80/F80)*100</f>
        <v>75</v>
      </c>
      <c r="I80" s="43">
        <v>241800</v>
      </c>
      <c r="J80" s="43">
        <v>287790</v>
      </c>
      <c r="K80" s="30">
        <f>(J80/I80)*100</f>
        <v>119.01985111662532</v>
      </c>
    </row>
    <row r="81" spans="1:11" ht="20.25">
      <c r="A81" s="1"/>
      <c r="B81" s="71"/>
      <c r="C81" s="89"/>
      <c r="D81" s="46"/>
      <c r="E81" s="46"/>
      <c r="F81" s="61"/>
      <c r="G81" s="60"/>
      <c r="H81" s="60"/>
      <c r="I81" s="61"/>
      <c r="J81" s="60"/>
      <c r="K81" s="60"/>
    </row>
    <row r="82" spans="1:11" ht="20.25">
      <c r="A82" s="1"/>
      <c r="B82" s="53">
        <v>75023</v>
      </c>
      <c r="C82" s="34" t="s">
        <v>51</v>
      </c>
      <c r="D82" s="35">
        <f>SUM(D85:D92)</f>
        <v>446220</v>
      </c>
      <c r="E82" s="35">
        <f>SUM(E85:E92)</f>
        <v>0</v>
      </c>
      <c r="F82" s="36">
        <f aca="true" t="shared" si="11" ref="F82:K82">F83</f>
        <v>300927</v>
      </c>
      <c r="G82" s="36">
        <f t="shared" si="11"/>
        <v>230707.81</v>
      </c>
      <c r="H82" s="36">
        <f t="shared" si="11"/>
        <v>76.66570630086366</v>
      </c>
      <c r="I82" s="36">
        <f t="shared" si="11"/>
        <v>306054.01</v>
      </c>
      <c r="J82" s="36">
        <f t="shared" si="11"/>
        <v>320025</v>
      </c>
      <c r="K82" s="36">
        <f t="shared" si="11"/>
        <v>104.56487729077621</v>
      </c>
    </row>
    <row r="83" spans="1:11" ht="40.5">
      <c r="A83" s="1"/>
      <c r="B83" s="37"/>
      <c r="C83" s="38" t="s">
        <v>121</v>
      </c>
      <c r="D83" s="39"/>
      <c r="E83" s="39"/>
      <c r="F83" s="105">
        <f>SUM(F84,F85,F86,F90,F91,F92)</f>
        <v>300927</v>
      </c>
      <c r="G83" s="105">
        <f>SUM(G84,G85,G86,G90,G91,G92)</f>
        <v>230707.81</v>
      </c>
      <c r="H83" s="36">
        <f>(G83/F83)*100</f>
        <v>76.66570630086366</v>
      </c>
      <c r="I83" s="105">
        <f>SUM(I84,I85,I86,I90,I91,I92)</f>
        <v>306054.01</v>
      </c>
      <c r="J83" s="105">
        <f>SUM(J84,J85,J86,J90,J91,J92)</f>
        <v>320025</v>
      </c>
      <c r="K83" s="36">
        <f>(J83/I83)*100</f>
        <v>104.56487729077621</v>
      </c>
    </row>
    <row r="84" spans="1:11" ht="23.25" customHeight="1">
      <c r="A84" s="1"/>
      <c r="B84" s="40" t="s">
        <v>63</v>
      </c>
      <c r="C84" s="57" t="s">
        <v>26</v>
      </c>
      <c r="D84" s="91">
        <v>10000</v>
      </c>
      <c r="E84" s="91">
        <v>0</v>
      </c>
      <c r="F84" s="43">
        <v>0</v>
      </c>
      <c r="G84" s="43">
        <v>1498.14</v>
      </c>
      <c r="H84" s="30">
        <v>0</v>
      </c>
      <c r="I84" s="43">
        <v>1498.14</v>
      </c>
      <c r="J84" s="43">
        <v>0</v>
      </c>
      <c r="K84" s="30"/>
    </row>
    <row r="85" spans="1:11" ht="99.75" customHeight="1">
      <c r="A85" s="1"/>
      <c r="B85" s="40" t="s">
        <v>62</v>
      </c>
      <c r="C85" s="65" t="s">
        <v>120</v>
      </c>
      <c r="D85" s="39">
        <v>170000</v>
      </c>
      <c r="E85" s="39">
        <v>0</v>
      </c>
      <c r="F85" s="43">
        <v>160000</v>
      </c>
      <c r="G85" s="43">
        <v>124308.61</v>
      </c>
      <c r="H85" s="30">
        <f aca="true" t="shared" si="12" ref="H85:H92">(G85/F85)*100</f>
        <v>77.69288125</v>
      </c>
      <c r="I85" s="43">
        <v>160000</v>
      </c>
      <c r="J85" s="43">
        <f>160000+16000</f>
        <v>176000</v>
      </c>
      <c r="K85" s="30">
        <f>(J85/I85)*100</f>
        <v>110.00000000000001</v>
      </c>
    </row>
    <row r="86" spans="1:11" ht="21" customHeight="1">
      <c r="A86" s="1"/>
      <c r="B86" s="106" t="s">
        <v>65</v>
      </c>
      <c r="C86" s="65" t="s">
        <v>23</v>
      </c>
      <c r="D86" s="39">
        <v>100000</v>
      </c>
      <c r="E86" s="39">
        <v>0</v>
      </c>
      <c r="F86" s="43">
        <v>135000</v>
      </c>
      <c r="G86" s="43">
        <v>101191.44</v>
      </c>
      <c r="H86" s="30">
        <f t="shared" si="12"/>
        <v>74.95662222222222</v>
      </c>
      <c r="I86" s="43">
        <v>135000</v>
      </c>
      <c r="J86" s="43">
        <v>135000</v>
      </c>
      <c r="K86" s="30">
        <f>(J86/I86)*100</f>
        <v>100</v>
      </c>
    </row>
    <row r="87" spans="1:11" ht="15.75" customHeight="1" hidden="1" thickBot="1">
      <c r="A87" s="1"/>
      <c r="B87" s="25" t="s">
        <v>18</v>
      </c>
      <c r="C87" s="85" t="s">
        <v>20</v>
      </c>
      <c r="D87" s="42">
        <v>0</v>
      </c>
      <c r="E87" s="42">
        <v>0</v>
      </c>
      <c r="F87" s="30">
        <v>6037</v>
      </c>
      <c r="G87" s="30">
        <v>6037</v>
      </c>
      <c r="H87" s="30">
        <f t="shared" si="12"/>
        <v>100</v>
      </c>
      <c r="I87" s="30"/>
      <c r="J87" s="30"/>
      <c r="K87" s="30" t="e">
        <f>(J87/I87)*100</f>
        <v>#DIV/0!</v>
      </c>
    </row>
    <row r="88" spans="1:11" ht="9" customHeight="1" hidden="1" thickBot="1">
      <c r="A88" s="2"/>
      <c r="B88" s="107"/>
      <c r="C88" s="108"/>
      <c r="D88" s="109"/>
      <c r="E88" s="109"/>
      <c r="F88" s="110"/>
      <c r="G88" s="110"/>
      <c r="H88" s="30" t="e">
        <f t="shared" si="12"/>
        <v>#DIV/0!</v>
      </c>
      <c r="I88" s="110"/>
      <c r="J88" s="110"/>
      <c r="K88" s="30" t="e">
        <f>(J88/I88)*100</f>
        <v>#DIV/0!</v>
      </c>
    </row>
    <row r="89" spans="1:11" ht="15" customHeight="1" hidden="1">
      <c r="A89" s="2"/>
      <c r="B89" s="111"/>
      <c r="C89" s="108"/>
      <c r="D89" s="109"/>
      <c r="E89" s="109"/>
      <c r="F89" s="110">
        <v>321037</v>
      </c>
      <c r="G89" s="110">
        <v>321037</v>
      </c>
      <c r="H89" s="30">
        <f t="shared" si="12"/>
        <v>100</v>
      </c>
      <c r="I89" s="110"/>
      <c r="J89" s="110"/>
      <c r="K89" s="30" t="e">
        <f>(J89/I89)*100</f>
        <v>#DIV/0!</v>
      </c>
    </row>
    <row r="90" spans="1:11" ht="21.75" customHeight="1">
      <c r="A90" s="1"/>
      <c r="B90" s="112" t="s">
        <v>66</v>
      </c>
      <c r="C90" s="113" t="s">
        <v>24</v>
      </c>
      <c r="D90" s="39">
        <v>153750</v>
      </c>
      <c r="E90" s="39">
        <v>0</v>
      </c>
      <c r="F90" s="43">
        <v>0</v>
      </c>
      <c r="G90" s="43">
        <v>2519.12</v>
      </c>
      <c r="H90" s="30">
        <v>0</v>
      </c>
      <c r="I90" s="43">
        <v>2519.12</v>
      </c>
      <c r="J90" s="43">
        <v>2500</v>
      </c>
      <c r="K90" s="30"/>
    </row>
    <row r="91" spans="1:11" ht="21" customHeight="1">
      <c r="A91" s="1"/>
      <c r="B91" s="112" t="s">
        <v>111</v>
      </c>
      <c r="C91" s="113" t="s">
        <v>20</v>
      </c>
      <c r="D91" s="39">
        <v>17000</v>
      </c>
      <c r="E91" s="39">
        <v>0</v>
      </c>
      <c r="F91" s="43">
        <v>0</v>
      </c>
      <c r="G91" s="43">
        <v>1109.75</v>
      </c>
      <c r="H91" s="30">
        <v>0</v>
      </c>
      <c r="I91" s="43">
        <v>1109.75</v>
      </c>
      <c r="J91" s="43">
        <v>0</v>
      </c>
      <c r="K91" s="30"/>
    </row>
    <row r="92" spans="1:11" ht="80.25" customHeight="1">
      <c r="A92" s="2"/>
      <c r="B92" s="40">
        <v>2360</v>
      </c>
      <c r="C92" s="84" t="s">
        <v>163</v>
      </c>
      <c r="D92" s="91">
        <v>5470</v>
      </c>
      <c r="E92" s="91">
        <v>0</v>
      </c>
      <c r="F92" s="43">
        <v>5927</v>
      </c>
      <c r="G92" s="43">
        <v>80.75</v>
      </c>
      <c r="H92" s="43">
        <f t="shared" si="12"/>
        <v>1.3624093133119621</v>
      </c>
      <c r="I92" s="43">
        <v>5927</v>
      </c>
      <c r="J92" s="43">
        <v>6525</v>
      </c>
      <c r="K92" s="43">
        <f>(J92/I92)*100</f>
        <v>110.08942129239074</v>
      </c>
    </row>
    <row r="93" spans="1:11" ht="25.5" customHeight="1">
      <c r="A93" s="2"/>
      <c r="B93" s="114">
        <v>75056</v>
      </c>
      <c r="C93" s="115" t="s">
        <v>168</v>
      </c>
      <c r="D93" s="116" t="e">
        <f>SUM(D96:D102)</f>
        <v>#REF!</v>
      </c>
      <c r="E93" s="116" t="e">
        <f>SUM(E96:E102)</f>
        <v>#REF!</v>
      </c>
      <c r="F93" s="105">
        <f aca="true" t="shared" si="13" ref="F93:K93">F94</f>
        <v>9107</v>
      </c>
      <c r="G93" s="105">
        <f t="shared" si="13"/>
        <v>9107</v>
      </c>
      <c r="H93" s="105">
        <f t="shared" si="13"/>
        <v>100</v>
      </c>
      <c r="I93" s="105">
        <f t="shared" si="13"/>
        <v>9107</v>
      </c>
      <c r="J93" s="105">
        <f t="shared" si="13"/>
        <v>0</v>
      </c>
      <c r="K93" s="105">
        <f t="shared" si="13"/>
        <v>0</v>
      </c>
    </row>
    <row r="94" spans="1:11" ht="40.5">
      <c r="A94" s="2"/>
      <c r="B94" s="37"/>
      <c r="C94" s="38" t="s">
        <v>126</v>
      </c>
      <c r="D94" s="39"/>
      <c r="E94" s="39"/>
      <c r="F94" s="105">
        <f>SUM(F95)</f>
        <v>9107</v>
      </c>
      <c r="G94" s="105">
        <f>SUM(G95)</f>
        <v>9107</v>
      </c>
      <c r="H94" s="36">
        <f>(G94/F94)*100</f>
        <v>100</v>
      </c>
      <c r="I94" s="105">
        <f>SUM(I95)</f>
        <v>9107</v>
      </c>
      <c r="J94" s="105">
        <f>SUM(J95)</f>
        <v>0</v>
      </c>
      <c r="K94" s="36">
        <f>(J94/I94)*100</f>
        <v>0</v>
      </c>
    </row>
    <row r="95" spans="1:11" ht="79.5" customHeight="1">
      <c r="A95" s="2"/>
      <c r="B95" s="44" t="s">
        <v>101</v>
      </c>
      <c r="C95" s="47" t="s">
        <v>102</v>
      </c>
      <c r="D95" s="91">
        <v>10000</v>
      </c>
      <c r="E95" s="91">
        <v>0</v>
      </c>
      <c r="F95" s="43">
        <v>9107</v>
      </c>
      <c r="G95" s="43">
        <v>9107</v>
      </c>
      <c r="H95" s="30">
        <f>(G95/F95)*100</f>
        <v>100</v>
      </c>
      <c r="I95" s="43">
        <v>9107</v>
      </c>
      <c r="J95" s="43">
        <v>0</v>
      </c>
      <c r="K95" s="30">
        <f>(J95/I95)*100</f>
        <v>0</v>
      </c>
    </row>
    <row r="96" spans="1:11" ht="23.25" customHeight="1">
      <c r="A96" s="2"/>
      <c r="B96" s="53">
        <v>75095</v>
      </c>
      <c r="C96" s="34" t="s">
        <v>19</v>
      </c>
      <c r="D96" s="35" t="e">
        <f>SUM(D99:D105)</f>
        <v>#REF!</v>
      </c>
      <c r="E96" s="35" t="e">
        <f>SUM(E99:E105)</f>
        <v>#REF!</v>
      </c>
      <c r="F96" s="36">
        <f aca="true" t="shared" si="14" ref="F96:K96">F97</f>
        <v>13352</v>
      </c>
      <c r="G96" s="36">
        <f t="shared" si="14"/>
        <v>0</v>
      </c>
      <c r="H96" s="36">
        <f t="shared" si="14"/>
        <v>0</v>
      </c>
      <c r="I96" s="36">
        <f t="shared" si="14"/>
        <v>0</v>
      </c>
      <c r="J96" s="36">
        <f t="shared" si="14"/>
        <v>13352</v>
      </c>
      <c r="K96" s="36">
        <f t="shared" si="14"/>
        <v>0</v>
      </c>
    </row>
    <row r="97" spans="1:11" ht="40.5">
      <c r="A97" s="2"/>
      <c r="B97" s="37"/>
      <c r="C97" s="38" t="s">
        <v>126</v>
      </c>
      <c r="D97" s="39"/>
      <c r="E97" s="39"/>
      <c r="F97" s="105">
        <f>SUM(F98,F99)</f>
        <v>13352</v>
      </c>
      <c r="G97" s="105">
        <f>SUM(G98,G99)</f>
        <v>0</v>
      </c>
      <c r="H97" s="36">
        <f>(G97/F97)*100</f>
        <v>0</v>
      </c>
      <c r="I97" s="105">
        <f>SUM(I98,I99)</f>
        <v>0</v>
      </c>
      <c r="J97" s="105">
        <f>SUM(J98,J99)</f>
        <v>13352</v>
      </c>
      <c r="K97" s="36">
        <v>0</v>
      </c>
    </row>
    <row r="98" spans="1:11" ht="125.25" customHeight="1">
      <c r="A98" s="2"/>
      <c r="B98" s="40" t="s">
        <v>139</v>
      </c>
      <c r="C98" s="47" t="s">
        <v>171</v>
      </c>
      <c r="D98" s="91">
        <v>10000</v>
      </c>
      <c r="E98" s="91">
        <v>0</v>
      </c>
      <c r="F98" s="43">
        <v>11349</v>
      </c>
      <c r="G98" s="43">
        <v>0</v>
      </c>
      <c r="H98" s="30">
        <f>(G98/F98)*100</f>
        <v>0</v>
      </c>
      <c r="I98" s="43">
        <v>0</v>
      </c>
      <c r="J98" s="43">
        <v>11349</v>
      </c>
      <c r="K98" s="30">
        <v>0</v>
      </c>
    </row>
    <row r="99" spans="1:11" ht="123.75" customHeight="1" thickBot="1">
      <c r="A99" s="2"/>
      <c r="B99" s="40" t="s">
        <v>117</v>
      </c>
      <c r="C99" s="47" t="s">
        <v>171</v>
      </c>
      <c r="D99" s="39">
        <v>170000</v>
      </c>
      <c r="E99" s="39">
        <v>0</v>
      </c>
      <c r="F99" s="43">
        <v>2003</v>
      </c>
      <c r="G99" s="43">
        <v>0</v>
      </c>
      <c r="H99" s="93">
        <f>(G99/F99)*100</f>
        <v>0</v>
      </c>
      <c r="I99" s="43">
        <v>0</v>
      </c>
      <c r="J99" s="43">
        <v>2003</v>
      </c>
      <c r="K99" s="93">
        <v>0</v>
      </c>
    </row>
    <row r="100" spans="1:11" ht="30.75" customHeight="1" thickBot="1">
      <c r="A100" s="1"/>
      <c r="B100" s="117"/>
      <c r="C100" s="49" t="s">
        <v>10</v>
      </c>
      <c r="D100" s="87" t="e">
        <f>SUM(#REF!,D82)</f>
        <v>#REF!</v>
      </c>
      <c r="E100" s="87" t="e">
        <f>SUM(#REF!,E82)</f>
        <v>#REF!</v>
      </c>
      <c r="F100" s="51">
        <f>SUM(F78,F82,F93,F96)</f>
        <v>565186</v>
      </c>
      <c r="G100" s="51">
        <f>SUM(G78,G82,G93,G96)</f>
        <v>421164.81</v>
      </c>
      <c r="H100" s="36">
        <f>(G100/F100)*100</f>
        <v>74.51791268715078</v>
      </c>
      <c r="I100" s="51">
        <f>SUM(I78,I82,I93,I96)</f>
        <v>556961.01</v>
      </c>
      <c r="J100" s="51">
        <f>SUM(J78,J82,J93,J96)</f>
        <v>621167</v>
      </c>
      <c r="K100" s="36">
        <f>(J100/I100)*100</f>
        <v>111.52791467395535</v>
      </c>
    </row>
    <row r="101" spans="1:11" ht="21" thickBot="1">
      <c r="A101" s="1"/>
      <c r="B101" s="118"/>
      <c r="C101" s="49"/>
      <c r="D101" s="66"/>
      <c r="E101" s="66"/>
      <c r="F101" s="67"/>
      <c r="G101" s="67"/>
      <c r="H101" s="69"/>
      <c r="I101" s="67"/>
      <c r="J101" s="69"/>
      <c r="K101" s="69"/>
    </row>
    <row r="102" spans="1:11" ht="60.75">
      <c r="A102" s="1"/>
      <c r="B102" s="119">
        <v>751</v>
      </c>
      <c r="C102" s="120" t="s">
        <v>104</v>
      </c>
      <c r="D102" s="75"/>
      <c r="E102" s="75"/>
      <c r="F102" s="121"/>
      <c r="G102" s="121"/>
      <c r="H102" s="122"/>
      <c r="I102" s="121"/>
      <c r="J102" s="122"/>
      <c r="K102" s="122"/>
    </row>
    <row r="103" spans="1:11" ht="45.75" customHeight="1">
      <c r="A103" s="1"/>
      <c r="B103" s="53">
        <v>75101</v>
      </c>
      <c r="C103" s="120" t="s">
        <v>105</v>
      </c>
      <c r="D103" s="35">
        <f>SUM(D105)</f>
        <v>600</v>
      </c>
      <c r="E103" s="35">
        <f>SUM(E105)</f>
        <v>0</v>
      </c>
      <c r="F103" s="36">
        <f>SUM(F105)</f>
        <v>6385</v>
      </c>
      <c r="G103" s="36">
        <f>SUM(G105)</f>
        <v>4788</v>
      </c>
      <c r="H103" s="36">
        <f>(G103/F103)*100</f>
        <v>74.98825371965545</v>
      </c>
      <c r="I103" s="36">
        <f>SUM(I105)</f>
        <v>6385</v>
      </c>
      <c r="J103" s="36">
        <f>SUM(J105)</f>
        <v>6313</v>
      </c>
      <c r="K103" s="36">
        <f>(J103/I103)*100</f>
        <v>98.87235708692248</v>
      </c>
    </row>
    <row r="104" spans="1:11" ht="40.5">
      <c r="A104" s="1"/>
      <c r="B104" s="37"/>
      <c r="C104" s="38" t="s">
        <v>127</v>
      </c>
      <c r="D104" s="39"/>
      <c r="E104" s="39"/>
      <c r="F104" s="105">
        <f>SUM(F105)</f>
        <v>6385</v>
      </c>
      <c r="G104" s="105">
        <f>SUM(G105)</f>
        <v>4788</v>
      </c>
      <c r="H104" s="36">
        <f>(G104/F104)*100</f>
        <v>74.98825371965545</v>
      </c>
      <c r="I104" s="105">
        <f>SUM(I105)</f>
        <v>6385</v>
      </c>
      <c r="J104" s="105">
        <f>SUM(J105)</f>
        <v>6313</v>
      </c>
      <c r="K104" s="36">
        <f>(J104/I104)*100</f>
        <v>98.87235708692248</v>
      </c>
    </row>
    <row r="105" spans="1:11" ht="78" customHeight="1">
      <c r="A105" s="1"/>
      <c r="B105" s="44" t="s">
        <v>101</v>
      </c>
      <c r="C105" s="47" t="s">
        <v>102</v>
      </c>
      <c r="D105" s="42">
        <v>600</v>
      </c>
      <c r="E105" s="42">
        <v>0</v>
      </c>
      <c r="F105" s="30">
        <v>6385</v>
      </c>
      <c r="G105" s="30">
        <v>4788</v>
      </c>
      <c r="H105" s="30">
        <f>(G105/F105)*100</f>
        <v>74.98825371965545</v>
      </c>
      <c r="I105" s="30">
        <v>6385</v>
      </c>
      <c r="J105" s="30">
        <v>6313</v>
      </c>
      <c r="K105" s="30">
        <f>(J105/I105)*100</f>
        <v>98.87235708692248</v>
      </c>
    </row>
    <row r="106" spans="1:11" ht="20.25">
      <c r="A106" s="1"/>
      <c r="B106" s="123"/>
      <c r="C106" s="124"/>
      <c r="D106" s="125"/>
      <c r="E106" s="125"/>
      <c r="F106" s="60"/>
      <c r="G106" s="60"/>
      <c r="H106" s="81"/>
      <c r="I106" s="60"/>
      <c r="J106" s="60"/>
      <c r="K106" s="81"/>
    </row>
    <row r="107" spans="1:11" ht="20.25">
      <c r="A107" s="1"/>
      <c r="B107" s="53">
        <v>75107</v>
      </c>
      <c r="C107" s="120" t="s">
        <v>140</v>
      </c>
      <c r="D107" s="35">
        <f>SUM(D109)</f>
        <v>600</v>
      </c>
      <c r="E107" s="35">
        <f>SUM(E109)</f>
        <v>0</v>
      </c>
      <c r="F107" s="36">
        <f>SUM(F109)</f>
        <v>78592</v>
      </c>
      <c r="G107" s="36">
        <f>SUM(G109)</f>
        <v>75862</v>
      </c>
      <c r="H107" s="36">
        <f>(G107/F107)*100</f>
        <v>96.52636400651465</v>
      </c>
      <c r="I107" s="36">
        <f>SUM(I109)</f>
        <v>78592</v>
      </c>
      <c r="J107" s="36">
        <f>SUM(J109)</f>
        <v>0</v>
      </c>
      <c r="K107" s="36">
        <f>(J107/I107)*100</f>
        <v>0</v>
      </c>
    </row>
    <row r="108" spans="1:11" ht="40.5">
      <c r="A108" s="1"/>
      <c r="B108" s="37"/>
      <c r="C108" s="38" t="s">
        <v>127</v>
      </c>
      <c r="D108" s="39"/>
      <c r="E108" s="39"/>
      <c r="F108" s="105">
        <f>SUM(F109)</f>
        <v>78592</v>
      </c>
      <c r="G108" s="105">
        <f>SUM(G109)</f>
        <v>75862</v>
      </c>
      <c r="H108" s="36">
        <f>(G108/F108)*100</f>
        <v>96.52636400651465</v>
      </c>
      <c r="I108" s="105">
        <f>SUM(I109)</f>
        <v>78592</v>
      </c>
      <c r="J108" s="105">
        <f>SUM(J109)</f>
        <v>0</v>
      </c>
      <c r="K108" s="36">
        <f>(J108/I108)*100</f>
        <v>0</v>
      </c>
    </row>
    <row r="109" spans="1:11" ht="78.75" customHeight="1" thickBot="1">
      <c r="A109" s="1"/>
      <c r="B109" s="44" t="s">
        <v>101</v>
      </c>
      <c r="C109" s="47" t="s">
        <v>102</v>
      </c>
      <c r="D109" s="42">
        <v>600</v>
      </c>
      <c r="E109" s="42">
        <v>0</v>
      </c>
      <c r="F109" s="30">
        <v>78592</v>
      </c>
      <c r="G109" s="30">
        <v>75862</v>
      </c>
      <c r="H109" s="93">
        <f>(G109/F109)*100</f>
        <v>96.52636400651465</v>
      </c>
      <c r="I109" s="30">
        <v>78592</v>
      </c>
      <c r="J109" s="30">
        <v>0</v>
      </c>
      <c r="K109" s="93">
        <f>(J109/I109)*100</f>
        <v>0</v>
      </c>
    </row>
    <row r="110" spans="1:11" ht="28.5" customHeight="1" thickBot="1">
      <c r="A110" s="1"/>
      <c r="B110" s="117"/>
      <c r="C110" s="49" t="s">
        <v>106</v>
      </c>
      <c r="D110" s="87" t="e">
        <f>SUM(#REF!,D101)</f>
        <v>#REF!</v>
      </c>
      <c r="E110" s="87" t="e">
        <f>SUM(#REF!,E101)</f>
        <v>#REF!</v>
      </c>
      <c r="F110" s="51">
        <f>SUM(F103,F107)</f>
        <v>84977</v>
      </c>
      <c r="G110" s="51">
        <f>SUM(G103,G107)</f>
        <v>80650</v>
      </c>
      <c r="H110" s="36">
        <f>(G110/F110)*100</f>
        <v>94.90803393859515</v>
      </c>
      <c r="I110" s="51">
        <f>SUM(I103,I107)</f>
        <v>84977</v>
      </c>
      <c r="J110" s="51">
        <f>SUM(J103,J107)</f>
        <v>6313</v>
      </c>
      <c r="K110" s="36">
        <f>(J110/I110)*100</f>
        <v>7.429069042211422</v>
      </c>
    </row>
    <row r="111" spans="1:11" ht="20.25">
      <c r="A111" s="1"/>
      <c r="B111" s="95"/>
      <c r="C111" s="96"/>
      <c r="D111" s="97"/>
      <c r="E111" s="97"/>
      <c r="F111" s="98"/>
      <c r="G111" s="98"/>
      <c r="H111" s="99"/>
      <c r="I111" s="98"/>
      <c r="J111" s="99"/>
      <c r="K111" s="99"/>
    </row>
    <row r="112" spans="1:11" ht="21" thickBot="1">
      <c r="A112" s="1"/>
      <c r="B112" s="100"/>
      <c r="C112" s="101"/>
      <c r="D112" s="102"/>
      <c r="E112" s="102"/>
      <c r="F112" s="103"/>
      <c r="G112" s="103"/>
      <c r="H112" s="104"/>
      <c r="I112" s="103"/>
      <c r="J112" s="104"/>
      <c r="K112" s="104"/>
    </row>
    <row r="113" spans="1:11" ht="20.25">
      <c r="A113" s="1"/>
      <c r="B113" s="119">
        <v>752</v>
      </c>
      <c r="C113" s="120" t="s">
        <v>107</v>
      </c>
      <c r="D113" s="75"/>
      <c r="E113" s="75"/>
      <c r="F113" s="121"/>
      <c r="G113" s="121"/>
      <c r="H113" s="36"/>
      <c r="I113" s="122"/>
      <c r="J113" s="122"/>
      <c r="K113" s="36"/>
    </row>
    <row r="114" spans="1:11" ht="20.25">
      <c r="A114" s="1"/>
      <c r="B114" s="53">
        <v>75212</v>
      </c>
      <c r="C114" s="34" t="s">
        <v>108</v>
      </c>
      <c r="D114" s="35">
        <f>SUM(D116)</f>
        <v>600</v>
      </c>
      <c r="E114" s="35">
        <f>SUM(E116)</f>
        <v>0</v>
      </c>
      <c r="F114" s="36">
        <f>SUM(F116)</f>
        <v>2500</v>
      </c>
      <c r="G114" s="36">
        <f>SUM(G116)</f>
        <v>0</v>
      </c>
      <c r="H114" s="36">
        <f>(G114/F114)*100</f>
        <v>0</v>
      </c>
      <c r="I114" s="36">
        <f>SUM(I116)</f>
        <v>2500</v>
      </c>
      <c r="J114" s="36">
        <f>SUM(J116)</f>
        <v>2500</v>
      </c>
      <c r="K114" s="36">
        <f>(J114/I114)*100</f>
        <v>100</v>
      </c>
    </row>
    <row r="115" spans="1:11" ht="40.5">
      <c r="A115" s="1"/>
      <c r="B115" s="37"/>
      <c r="C115" s="38" t="s">
        <v>127</v>
      </c>
      <c r="D115" s="39"/>
      <c r="E115" s="39"/>
      <c r="F115" s="105">
        <f>SUM(F116)</f>
        <v>2500</v>
      </c>
      <c r="G115" s="105">
        <f>SUM(G116)</f>
        <v>0</v>
      </c>
      <c r="H115" s="36">
        <f>(G115/F115)*100</f>
        <v>0</v>
      </c>
      <c r="I115" s="105">
        <f>SUM(I116)</f>
        <v>2500</v>
      </c>
      <c r="J115" s="105">
        <f>SUM(J116)</f>
        <v>2500</v>
      </c>
      <c r="K115" s="36">
        <f>(J115/I115)*100</f>
        <v>100</v>
      </c>
    </row>
    <row r="116" spans="1:11" ht="81" customHeight="1" thickBot="1">
      <c r="A116" s="1"/>
      <c r="B116" s="44" t="s">
        <v>101</v>
      </c>
      <c r="C116" s="47" t="s">
        <v>102</v>
      </c>
      <c r="D116" s="42">
        <v>600</v>
      </c>
      <c r="E116" s="42">
        <v>0</v>
      </c>
      <c r="F116" s="30">
        <v>2500</v>
      </c>
      <c r="G116" s="30">
        <v>0</v>
      </c>
      <c r="H116" s="30">
        <f>(G116/F116)*100</f>
        <v>0</v>
      </c>
      <c r="I116" s="30">
        <v>2500</v>
      </c>
      <c r="J116" s="30">
        <v>2500</v>
      </c>
      <c r="K116" s="30">
        <f>(J116/I116)*100</f>
        <v>100</v>
      </c>
    </row>
    <row r="117" spans="1:11" ht="28.5" customHeight="1" thickBot="1">
      <c r="A117" s="1"/>
      <c r="B117" s="117"/>
      <c r="C117" s="49" t="s">
        <v>109</v>
      </c>
      <c r="D117" s="87" t="e">
        <f>SUM(#REF!,#REF!)</f>
        <v>#REF!</v>
      </c>
      <c r="E117" s="87" t="e">
        <f>SUM(#REF!,#REF!)</f>
        <v>#REF!</v>
      </c>
      <c r="F117" s="51">
        <f>SUM(F114)</f>
        <v>2500</v>
      </c>
      <c r="G117" s="51">
        <f>SUM(G114)</f>
        <v>0</v>
      </c>
      <c r="H117" s="36">
        <f>(G117/F117)*100</f>
        <v>0</v>
      </c>
      <c r="I117" s="51">
        <f>SUM(I114)</f>
        <v>2500</v>
      </c>
      <c r="J117" s="51">
        <f>SUM(J114)</f>
        <v>2500</v>
      </c>
      <c r="K117" s="36">
        <f>(J117/I117)*100</f>
        <v>100</v>
      </c>
    </row>
    <row r="118" spans="1:11" ht="21" thickBot="1">
      <c r="A118" s="1"/>
      <c r="B118" s="118"/>
      <c r="C118" s="49"/>
      <c r="D118" s="66"/>
      <c r="E118" s="66"/>
      <c r="F118" s="67"/>
      <c r="G118" s="67"/>
      <c r="H118" s="69"/>
      <c r="I118" s="67"/>
      <c r="J118" s="69"/>
      <c r="K118" s="69"/>
    </row>
    <row r="119" spans="1:11" ht="42" customHeight="1">
      <c r="A119" s="1"/>
      <c r="B119" s="119">
        <v>754</v>
      </c>
      <c r="C119" s="120" t="s">
        <v>52</v>
      </c>
      <c r="D119" s="75"/>
      <c r="E119" s="75"/>
      <c r="F119" s="121"/>
      <c r="G119" s="121"/>
      <c r="H119" s="122"/>
      <c r="I119" s="121"/>
      <c r="J119" s="122"/>
      <c r="K119" s="122"/>
    </row>
    <row r="120" spans="1:11" ht="17.25" customHeight="1">
      <c r="A120" s="1"/>
      <c r="B120" s="82"/>
      <c r="C120" s="83"/>
      <c r="D120" s="92"/>
      <c r="E120" s="92"/>
      <c r="F120" s="61"/>
      <c r="G120" s="61"/>
      <c r="H120" s="60"/>
      <c r="I120" s="61"/>
      <c r="J120" s="60"/>
      <c r="K120" s="60"/>
    </row>
    <row r="121" spans="1:11" ht="18.75" customHeight="1">
      <c r="A121" s="1"/>
      <c r="B121" s="53">
        <v>75416</v>
      </c>
      <c r="C121" s="34" t="s">
        <v>11</v>
      </c>
      <c r="D121" s="35">
        <f>SUM(D123)</f>
        <v>5000</v>
      </c>
      <c r="E121" s="35">
        <f>SUM(E123)</f>
        <v>0</v>
      </c>
      <c r="F121" s="36">
        <f>SUM(F122)</f>
        <v>26000</v>
      </c>
      <c r="G121" s="36">
        <f>SUM(G122)</f>
        <v>18714.57</v>
      </c>
      <c r="H121" s="36">
        <f>(G121/F121)*100</f>
        <v>71.97911538461538</v>
      </c>
      <c r="I121" s="36">
        <f>SUM(I122)</f>
        <v>26323.96</v>
      </c>
      <c r="J121" s="36">
        <f>SUM(J122)</f>
        <v>29600</v>
      </c>
      <c r="K121" s="36">
        <f>(J121/I121)*100</f>
        <v>112.44508804906252</v>
      </c>
    </row>
    <row r="122" spans="1:11" ht="40.5">
      <c r="A122" s="1"/>
      <c r="B122" s="37"/>
      <c r="C122" s="38" t="s">
        <v>126</v>
      </c>
      <c r="D122" s="39"/>
      <c r="E122" s="39"/>
      <c r="F122" s="105">
        <f>SUM(F123:F124)</f>
        <v>26000</v>
      </c>
      <c r="G122" s="105">
        <f>SUM(G123:G124)</f>
        <v>18714.57</v>
      </c>
      <c r="H122" s="36">
        <f>(G122/F122)*100</f>
        <v>71.97911538461538</v>
      </c>
      <c r="I122" s="105">
        <f>SUM(I123:I124)</f>
        <v>26323.96</v>
      </c>
      <c r="J122" s="105">
        <f>SUM(J123:J124)</f>
        <v>29600</v>
      </c>
      <c r="K122" s="36">
        <f>(J122/I122)*100</f>
        <v>112.44508804906252</v>
      </c>
    </row>
    <row r="123" spans="1:11" ht="20.25">
      <c r="A123" s="1"/>
      <c r="B123" s="82" t="s">
        <v>67</v>
      </c>
      <c r="C123" s="83" t="s">
        <v>28</v>
      </c>
      <c r="D123" s="92">
        <v>5000</v>
      </c>
      <c r="E123" s="92">
        <v>0</v>
      </c>
      <c r="F123" s="60">
        <v>26000</v>
      </c>
      <c r="G123" s="60">
        <v>18390.61</v>
      </c>
      <c r="H123" s="30">
        <f>(G123/F123)*100</f>
        <v>70.73311538461539</v>
      </c>
      <c r="I123" s="60">
        <v>26000</v>
      </c>
      <c r="J123" s="60">
        <v>29600</v>
      </c>
      <c r="K123" s="30">
        <f>(J123/I123)*100</f>
        <v>113.84615384615384</v>
      </c>
    </row>
    <row r="124" spans="1:11" ht="21" customHeight="1">
      <c r="A124" s="1"/>
      <c r="B124" s="112" t="s">
        <v>111</v>
      </c>
      <c r="C124" s="113" t="s">
        <v>20</v>
      </c>
      <c r="D124" s="39">
        <v>17000</v>
      </c>
      <c r="E124" s="39">
        <v>0</v>
      </c>
      <c r="F124" s="43">
        <v>0</v>
      </c>
      <c r="G124" s="43">
        <v>323.96</v>
      </c>
      <c r="H124" s="30">
        <v>0</v>
      </c>
      <c r="I124" s="43">
        <v>323.96</v>
      </c>
      <c r="J124" s="43">
        <v>0</v>
      </c>
      <c r="K124" s="30">
        <v>0</v>
      </c>
    </row>
    <row r="125" spans="1:11" ht="21" customHeight="1">
      <c r="A125" s="1"/>
      <c r="B125" s="126"/>
      <c r="C125" s="108"/>
      <c r="D125" s="46"/>
      <c r="E125" s="46"/>
      <c r="F125" s="61"/>
      <c r="G125" s="60"/>
      <c r="H125" s="60"/>
      <c r="I125" s="60"/>
      <c r="J125" s="60"/>
      <c r="K125" s="60"/>
    </row>
    <row r="126" spans="1:11" ht="18.75" customHeight="1">
      <c r="A126" s="1"/>
      <c r="B126" s="53">
        <v>75478</v>
      </c>
      <c r="C126" s="38" t="s">
        <v>141</v>
      </c>
      <c r="D126" s="35">
        <f>SUM(D129)</f>
        <v>451000</v>
      </c>
      <c r="E126" s="35">
        <f>SUM(E129)</f>
        <v>0</v>
      </c>
      <c r="F126" s="36">
        <f>SUM(F127)</f>
        <v>133289</v>
      </c>
      <c r="G126" s="36">
        <f>SUM(G127)</f>
        <v>133288.63</v>
      </c>
      <c r="H126" s="36">
        <f>(G126/F126)*100</f>
        <v>99.99972240770056</v>
      </c>
      <c r="I126" s="36">
        <f>SUM(I127)</f>
        <v>133288.63</v>
      </c>
      <c r="J126" s="36">
        <f>SUM(J127)</f>
        <v>0</v>
      </c>
      <c r="K126" s="36">
        <f>(J126/I126)*100</f>
        <v>0</v>
      </c>
    </row>
    <row r="127" spans="1:11" ht="40.5">
      <c r="A127" s="1"/>
      <c r="B127" s="37"/>
      <c r="C127" s="38" t="s">
        <v>126</v>
      </c>
      <c r="D127" s="39"/>
      <c r="E127" s="39"/>
      <c r="F127" s="105">
        <f>SUM(F128:F129)</f>
        <v>133289</v>
      </c>
      <c r="G127" s="105">
        <f>SUM(G128:G129)</f>
        <v>133288.63</v>
      </c>
      <c r="H127" s="36">
        <f>(G127/F127)*100</f>
        <v>99.99972240770056</v>
      </c>
      <c r="I127" s="105">
        <f>SUM(I128:I129)</f>
        <v>133288.63</v>
      </c>
      <c r="J127" s="105">
        <f>SUM(J128:J129)</f>
        <v>0</v>
      </c>
      <c r="K127" s="36">
        <f>(J127/I127)*100</f>
        <v>0</v>
      </c>
    </row>
    <row r="128" spans="1:11" ht="83.25" customHeight="1">
      <c r="A128" s="1"/>
      <c r="B128" s="40" t="s">
        <v>101</v>
      </c>
      <c r="C128" s="47" t="s">
        <v>102</v>
      </c>
      <c r="D128" s="91">
        <v>5000</v>
      </c>
      <c r="E128" s="91">
        <v>0</v>
      </c>
      <c r="F128" s="43">
        <v>33000</v>
      </c>
      <c r="G128" s="43">
        <v>33000</v>
      </c>
      <c r="H128" s="30">
        <f>(G128/F128)*100</f>
        <v>100</v>
      </c>
      <c r="I128" s="43">
        <v>33000</v>
      </c>
      <c r="J128" s="43">
        <v>0</v>
      </c>
      <c r="K128" s="43"/>
    </row>
    <row r="129" spans="1:11" ht="60" customHeight="1" thickBot="1">
      <c r="A129" s="2"/>
      <c r="B129" s="127">
        <v>2030</v>
      </c>
      <c r="C129" s="65" t="s">
        <v>48</v>
      </c>
      <c r="D129" s="39">
        <v>451000</v>
      </c>
      <c r="E129" s="39">
        <v>0</v>
      </c>
      <c r="F129" s="43">
        <v>100289</v>
      </c>
      <c r="G129" s="43">
        <v>100288.63</v>
      </c>
      <c r="H129" s="93">
        <f>(G129/F129)*100</f>
        <v>99.99963106621863</v>
      </c>
      <c r="I129" s="43">
        <v>100288.63</v>
      </c>
      <c r="J129" s="43">
        <v>0</v>
      </c>
      <c r="K129" s="30">
        <f>(J129/I129)*100</f>
        <v>0</v>
      </c>
    </row>
    <row r="130" spans="1:11" ht="27.75" customHeight="1" thickBot="1">
      <c r="A130" s="1"/>
      <c r="B130" s="117"/>
      <c r="C130" s="48" t="s">
        <v>12</v>
      </c>
      <c r="D130" s="87">
        <f>SUM(D121)</f>
        <v>5000</v>
      </c>
      <c r="E130" s="87">
        <f>SUM(E121)</f>
        <v>0</v>
      </c>
      <c r="F130" s="51">
        <f>SUM(F121,F126)</f>
        <v>159289</v>
      </c>
      <c r="G130" s="51">
        <f>SUM(G121,G126)</f>
        <v>152003.2</v>
      </c>
      <c r="H130" s="36">
        <f>(G130/F130)*100</f>
        <v>95.42604950749896</v>
      </c>
      <c r="I130" s="51">
        <f>SUM(I121,I126)</f>
        <v>159612.59</v>
      </c>
      <c r="J130" s="51">
        <f>SUM(J121,J126)</f>
        <v>29600</v>
      </c>
      <c r="K130" s="36">
        <f>(J130/I130)*100</f>
        <v>18.544903005458405</v>
      </c>
    </row>
    <row r="131" spans="1:11" ht="18.75" customHeight="1" thickBot="1">
      <c r="A131" s="1"/>
      <c r="B131" s="95"/>
      <c r="C131" s="95"/>
      <c r="D131" s="95"/>
      <c r="E131" s="95"/>
      <c r="F131" s="128"/>
      <c r="G131" s="128"/>
      <c r="H131" s="129"/>
      <c r="I131" s="130"/>
      <c r="J131" s="129"/>
      <c r="K131" s="129"/>
    </row>
    <row r="132" spans="1:11" ht="96.75" customHeight="1">
      <c r="A132" s="1"/>
      <c r="B132" s="131">
        <v>756</v>
      </c>
      <c r="C132" s="132" t="s">
        <v>53</v>
      </c>
      <c r="D132" s="133"/>
      <c r="E132" s="134"/>
      <c r="F132" s="121"/>
      <c r="G132" s="121"/>
      <c r="H132" s="122"/>
      <c r="I132" s="122"/>
      <c r="J132" s="122"/>
      <c r="K132" s="122"/>
    </row>
    <row r="133" spans="1:11" ht="39" customHeight="1">
      <c r="A133" s="1"/>
      <c r="B133" s="135">
        <v>75601</v>
      </c>
      <c r="C133" s="136" t="s">
        <v>29</v>
      </c>
      <c r="D133" s="137">
        <f>SUM(D136)</f>
        <v>129330</v>
      </c>
      <c r="E133" s="137">
        <f>SUM(E136)</f>
        <v>0</v>
      </c>
      <c r="F133" s="36">
        <f aca="true" t="shared" si="15" ref="F133:K133">SUM(F135)</f>
        <v>127152</v>
      </c>
      <c r="G133" s="36">
        <f t="shared" si="15"/>
        <v>88154.48</v>
      </c>
      <c r="H133" s="36">
        <f t="shared" si="15"/>
        <v>69.32999874166352</v>
      </c>
      <c r="I133" s="36">
        <f t="shared" si="15"/>
        <v>117324.79999999999</v>
      </c>
      <c r="J133" s="36">
        <f t="shared" si="15"/>
        <v>117500</v>
      </c>
      <c r="K133" s="36">
        <f t="shared" si="15"/>
        <v>100.14932904211216</v>
      </c>
    </row>
    <row r="134" spans="1:11" ht="15.75" customHeight="1" hidden="1">
      <c r="A134" s="1"/>
      <c r="B134" s="71"/>
      <c r="C134" s="89"/>
      <c r="D134" s="138"/>
      <c r="E134" s="138"/>
      <c r="F134" s="81"/>
      <c r="G134" s="81"/>
      <c r="H134" s="81"/>
      <c r="I134" s="81"/>
      <c r="J134" s="81"/>
      <c r="K134" s="81"/>
    </row>
    <row r="135" spans="1:11" ht="40.5">
      <c r="A135" s="1"/>
      <c r="B135" s="37"/>
      <c r="C135" s="38" t="s">
        <v>119</v>
      </c>
      <c r="D135" s="39"/>
      <c r="E135" s="39"/>
      <c r="F135" s="105">
        <f>SUM(F136:F137)</f>
        <v>127152</v>
      </c>
      <c r="G135" s="105">
        <f>SUM(G136:G137)</f>
        <v>88154.48</v>
      </c>
      <c r="H135" s="36">
        <f>(G135/F135)*100</f>
        <v>69.32999874166352</v>
      </c>
      <c r="I135" s="105">
        <f>SUM(I136:I137)</f>
        <v>117324.79999999999</v>
      </c>
      <c r="J135" s="105">
        <f>SUM(J136:J137)</f>
        <v>117500</v>
      </c>
      <c r="K135" s="36">
        <f>(J135/I135)*100</f>
        <v>100.14932904211216</v>
      </c>
    </row>
    <row r="136" spans="1:11" ht="40.5">
      <c r="A136" s="1"/>
      <c r="B136" s="44" t="s">
        <v>68</v>
      </c>
      <c r="C136" s="139" t="s">
        <v>54</v>
      </c>
      <c r="D136" s="63">
        <v>129330</v>
      </c>
      <c r="E136" s="63">
        <v>0</v>
      </c>
      <c r="F136" s="30">
        <v>127152</v>
      </c>
      <c r="G136" s="30">
        <v>87511.08</v>
      </c>
      <c r="H136" s="30">
        <f>(G136/F136)*100</f>
        <v>68.82399018497546</v>
      </c>
      <c r="I136" s="30">
        <v>116681.4</v>
      </c>
      <c r="J136" s="30">
        <v>117000</v>
      </c>
      <c r="K136" s="30">
        <f>(J136/I136)*100</f>
        <v>100.27305123181587</v>
      </c>
    </row>
    <row r="137" spans="1:11" ht="41.25" customHeight="1">
      <c r="A137" s="1"/>
      <c r="B137" s="112" t="s">
        <v>73</v>
      </c>
      <c r="C137" s="47" t="s">
        <v>56</v>
      </c>
      <c r="D137" s="140">
        <v>44698</v>
      </c>
      <c r="E137" s="140">
        <v>0</v>
      </c>
      <c r="F137" s="43">
        <v>0</v>
      </c>
      <c r="G137" s="43">
        <v>643.4</v>
      </c>
      <c r="H137" s="43">
        <v>0</v>
      </c>
      <c r="I137" s="43">
        <v>643.4</v>
      </c>
      <c r="J137" s="43">
        <v>500</v>
      </c>
      <c r="K137" s="43">
        <v>0</v>
      </c>
    </row>
    <row r="138" spans="1:11" ht="97.5" customHeight="1">
      <c r="A138" s="1"/>
      <c r="B138" s="141">
        <v>75615</v>
      </c>
      <c r="C138" s="142" t="s">
        <v>59</v>
      </c>
      <c r="D138" s="143">
        <f>SUM(D140:D146)</f>
        <v>10583590</v>
      </c>
      <c r="E138" s="143">
        <f>SUM(E140:E146)</f>
        <v>0</v>
      </c>
      <c r="F138" s="105">
        <f aca="true" t="shared" si="16" ref="F138:K138">SUM(F139)</f>
        <v>13191931</v>
      </c>
      <c r="G138" s="105">
        <f t="shared" si="16"/>
        <v>9803444.360000001</v>
      </c>
      <c r="H138" s="105">
        <f t="shared" si="16"/>
        <v>74.31394509264794</v>
      </c>
      <c r="I138" s="105">
        <f t="shared" si="16"/>
        <v>13149724.71</v>
      </c>
      <c r="J138" s="105">
        <f t="shared" si="16"/>
        <v>13012070</v>
      </c>
      <c r="K138" s="105">
        <f t="shared" si="16"/>
        <v>98.95317420679295</v>
      </c>
    </row>
    <row r="139" spans="1:11" ht="40.5">
      <c r="A139" s="1"/>
      <c r="B139" s="37"/>
      <c r="C139" s="38" t="s">
        <v>122</v>
      </c>
      <c r="D139" s="39"/>
      <c r="E139" s="39"/>
      <c r="F139" s="144">
        <f>SUM(F140:F148,)</f>
        <v>13191931</v>
      </c>
      <c r="G139" s="144">
        <f>SUM(G140:G148,)</f>
        <v>9803444.360000001</v>
      </c>
      <c r="H139" s="36">
        <f>(G139/F139)*100</f>
        <v>74.31394509264794</v>
      </c>
      <c r="I139" s="144">
        <f>SUM(I140:I148,)</f>
        <v>13149724.71</v>
      </c>
      <c r="J139" s="144">
        <f>SUM(J140:J148,)</f>
        <v>13012070</v>
      </c>
      <c r="K139" s="36">
        <f aca="true" t="shared" si="17" ref="K139:K145">(J139/I139)*100</f>
        <v>98.95317420679295</v>
      </c>
    </row>
    <row r="140" spans="1:11" ht="20.25">
      <c r="A140" s="1"/>
      <c r="B140" s="106" t="s">
        <v>69</v>
      </c>
      <c r="C140" s="113" t="s">
        <v>34</v>
      </c>
      <c r="D140" s="39">
        <v>10127087</v>
      </c>
      <c r="E140" s="39">
        <v>0</v>
      </c>
      <c r="F140" s="43">
        <v>12150000</v>
      </c>
      <c r="G140" s="43">
        <v>9136887.02</v>
      </c>
      <c r="H140" s="30">
        <f aca="true" t="shared" si="18" ref="H140:H148">(G140/F140)*100</f>
        <v>75.20071621399177</v>
      </c>
      <c r="I140" s="43">
        <v>12182515.92</v>
      </c>
      <c r="J140" s="43">
        <v>12180000</v>
      </c>
      <c r="K140" s="30">
        <f t="shared" si="17"/>
        <v>99.97934810825184</v>
      </c>
    </row>
    <row r="141" spans="1:11" ht="20.25">
      <c r="A141" s="1"/>
      <c r="B141" s="106" t="s">
        <v>70</v>
      </c>
      <c r="C141" s="113" t="s">
        <v>35</v>
      </c>
      <c r="D141" s="39">
        <v>886</v>
      </c>
      <c r="E141" s="39">
        <v>0</v>
      </c>
      <c r="F141" s="43">
        <v>8500</v>
      </c>
      <c r="G141" s="43">
        <v>4472</v>
      </c>
      <c r="H141" s="30">
        <f t="shared" si="18"/>
        <v>52.61176470588236</v>
      </c>
      <c r="I141" s="43">
        <v>6708</v>
      </c>
      <c r="J141" s="43">
        <v>7000</v>
      </c>
      <c r="K141" s="30">
        <f t="shared" si="17"/>
        <v>104.35301132975552</v>
      </c>
    </row>
    <row r="142" spans="1:11" ht="20.25">
      <c r="A142" s="1"/>
      <c r="B142" s="106" t="s">
        <v>79</v>
      </c>
      <c r="C142" s="113" t="s">
        <v>80</v>
      </c>
      <c r="D142" s="39">
        <v>29</v>
      </c>
      <c r="E142" s="39">
        <v>0</v>
      </c>
      <c r="F142" s="43">
        <v>11</v>
      </c>
      <c r="G142" s="43">
        <v>10</v>
      </c>
      <c r="H142" s="30">
        <f t="shared" si="18"/>
        <v>90.9090909090909</v>
      </c>
      <c r="I142" s="43">
        <v>10</v>
      </c>
      <c r="J142" s="43">
        <v>10</v>
      </c>
      <c r="K142" s="30">
        <f t="shared" si="17"/>
        <v>100</v>
      </c>
    </row>
    <row r="143" spans="1:11" ht="20.25">
      <c r="A143" s="1"/>
      <c r="B143" s="106" t="s">
        <v>71</v>
      </c>
      <c r="C143" s="113" t="s">
        <v>36</v>
      </c>
      <c r="D143" s="39">
        <v>292990</v>
      </c>
      <c r="E143" s="39">
        <v>0</v>
      </c>
      <c r="F143" s="43">
        <v>285000</v>
      </c>
      <c r="G143" s="43">
        <v>266420.4</v>
      </c>
      <c r="H143" s="30">
        <f t="shared" si="18"/>
        <v>93.48084210526316</v>
      </c>
      <c r="I143" s="43">
        <v>278420</v>
      </c>
      <c r="J143" s="43">
        <v>285000</v>
      </c>
      <c r="K143" s="30">
        <f t="shared" si="17"/>
        <v>102.36333596724374</v>
      </c>
    </row>
    <row r="144" spans="1:11" ht="20.25">
      <c r="A144" s="1"/>
      <c r="B144" s="112" t="s">
        <v>72</v>
      </c>
      <c r="C144" s="145" t="s">
        <v>55</v>
      </c>
      <c r="D144" s="39">
        <v>107900</v>
      </c>
      <c r="E144" s="39">
        <v>0</v>
      </c>
      <c r="F144" s="43">
        <v>3420</v>
      </c>
      <c r="G144" s="43">
        <v>12645.5</v>
      </c>
      <c r="H144" s="30">
        <f t="shared" si="18"/>
        <v>369.7514619883041</v>
      </c>
      <c r="I144" s="43">
        <v>16860.72</v>
      </c>
      <c r="J144" s="43">
        <v>16860</v>
      </c>
      <c r="K144" s="30">
        <f t="shared" si="17"/>
        <v>99.99572971972727</v>
      </c>
    </row>
    <row r="145" spans="1:11" ht="23.25" customHeight="1">
      <c r="A145" s="1"/>
      <c r="B145" s="40" t="s">
        <v>63</v>
      </c>
      <c r="C145" s="57" t="s">
        <v>26</v>
      </c>
      <c r="D145" s="91">
        <v>10000</v>
      </c>
      <c r="E145" s="91">
        <v>0</v>
      </c>
      <c r="F145" s="43">
        <v>0</v>
      </c>
      <c r="G145" s="43">
        <v>1049.47</v>
      </c>
      <c r="H145" s="30">
        <v>0</v>
      </c>
      <c r="I145" s="43">
        <v>1225.47</v>
      </c>
      <c r="J145" s="43">
        <v>1200</v>
      </c>
      <c r="K145" s="30">
        <f t="shared" si="17"/>
        <v>97.92161374819457</v>
      </c>
    </row>
    <row r="146" spans="1:11" ht="40.5">
      <c r="A146" s="1"/>
      <c r="B146" s="112" t="s">
        <v>73</v>
      </c>
      <c r="C146" s="47" t="s">
        <v>56</v>
      </c>
      <c r="D146" s="140">
        <v>44698</v>
      </c>
      <c r="E146" s="140">
        <v>0</v>
      </c>
      <c r="F146" s="43">
        <v>45000</v>
      </c>
      <c r="G146" s="43">
        <v>15070.97</v>
      </c>
      <c r="H146" s="30">
        <f t="shared" si="18"/>
        <v>33.49104444444445</v>
      </c>
      <c r="I146" s="43">
        <v>20094.6</v>
      </c>
      <c r="J146" s="43">
        <v>22000</v>
      </c>
      <c r="K146" s="30">
        <f>(J146/I146)*100</f>
        <v>109.48214943318106</v>
      </c>
    </row>
    <row r="147" spans="1:11" ht="15" customHeight="1" hidden="1">
      <c r="A147" s="1"/>
      <c r="B147" s="146"/>
      <c r="C147" s="71"/>
      <c r="D147" s="71"/>
      <c r="E147" s="71"/>
      <c r="F147" s="60"/>
      <c r="G147" s="60"/>
      <c r="H147" s="30" t="e">
        <f t="shared" si="18"/>
        <v>#DIV/0!</v>
      </c>
      <c r="I147" s="60"/>
      <c r="J147" s="60"/>
      <c r="K147" s="30" t="e">
        <f>(J147/I147)*100</f>
        <v>#DIV/0!</v>
      </c>
    </row>
    <row r="148" spans="1:11" ht="41.25" customHeight="1">
      <c r="A148" s="1"/>
      <c r="B148" s="126" t="s">
        <v>95</v>
      </c>
      <c r="C148" s="147" t="s">
        <v>128</v>
      </c>
      <c r="D148" s="148">
        <v>44698</v>
      </c>
      <c r="E148" s="148">
        <v>0</v>
      </c>
      <c r="F148" s="60">
        <v>700000</v>
      </c>
      <c r="G148" s="60">
        <v>366889</v>
      </c>
      <c r="H148" s="30">
        <f t="shared" si="18"/>
        <v>52.41271428571429</v>
      </c>
      <c r="I148" s="60">
        <v>643890</v>
      </c>
      <c r="J148" s="60">
        <v>500000</v>
      </c>
      <c r="K148" s="30">
        <f>(J148/I148)*100</f>
        <v>77.6530152665828</v>
      </c>
    </row>
    <row r="149" spans="1:11" ht="26.25" customHeight="1">
      <c r="A149" s="4"/>
      <c r="B149" s="149"/>
      <c r="C149" s="57"/>
      <c r="D149" s="150"/>
      <c r="E149" s="150"/>
      <c r="F149" s="151"/>
      <c r="G149" s="151"/>
      <c r="H149" s="152"/>
      <c r="I149" s="152"/>
      <c r="J149" s="152"/>
      <c r="K149" s="152"/>
    </row>
    <row r="150" spans="1:11" ht="81">
      <c r="A150" s="1"/>
      <c r="B150" s="44">
        <v>75616</v>
      </c>
      <c r="C150" s="38" t="s">
        <v>60</v>
      </c>
      <c r="D150" s="153">
        <f>SUM(D152:D159)</f>
        <v>3404504</v>
      </c>
      <c r="E150" s="153">
        <f>SUM(E152:E159)</f>
        <v>0</v>
      </c>
      <c r="F150" s="36">
        <f aca="true" t="shared" si="19" ref="F150:K150">SUM(F151)</f>
        <v>4081212</v>
      </c>
      <c r="G150" s="36">
        <f t="shared" si="19"/>
        <v>3579579.5899999994</v>
      </c>
      <c r="H150" s="36">
        <f t="shared" si="19"/>
        <v>87.70873921766376</v>
      </c>
      <c r="I150" s="36">
        <f t="shared" si="19"/>
        <v>4242354.630000001</v>
      </c>
      <c r="J150" s="36">
        <f t="shared" si="19"/>
        <v>4367000</v>
      </c>
      <c r="K150" s="36">
        <f t="shared" si="19"/>
        <v>102.93811764623739</v>
      </c>
    </row>
    <row r="151" spans="1:11" ht="40.5" customHeight="1">
      <c r="A151" s="1"/>
      <c r="B151" s="37"/>
      <c r="C151" s="38" t="s">
        <v>124</v>
      </c>
      <c r="D151" s="39"/>
      <c r="E151" s="39"/>
      <c r="F151" s="105">
        <f>SUM(F152:F159)</f>
        <v>4081212</v>
      </c>
      <c r="G151" s="105">
        <f>SUM(G152:G159)</f>
        <v>3579579.5899999994</v>
      </c>
      <c r="H151" s="36">
        <f>(G151/F151)*100</f>
        <v>87.70873921766376</v>
      </c>
      <c r="I151" s="105">
        <f>SUM(I152:I159)</f>
        <v>4242354.630000001</v>
      </c>
      <c r="J151" s="105">
        <f>SUM(J152:J159)</f>
        <v>4367000</v>
      </c>
      <c r="K151" s="36">
        <f>(J151/I151)*100</f>
        <v>102.93811764623739</v>
      </c>
    </row>
    <row r="152" spans="1:11" ht="20.25" customHeight="1">
      <c r="A152" s="1"/>
      <c r="B152" s="154" t="s">
        <v>69</v>
      </c>
      <c r="C152" s="89" t="s">
        <v>34</v>
      </c>
      <c r="D152" s="46">
        <v>2539000</v>
      </c>
      <c r="E152" s="46">
        <v>0</v>
      </c>
      <c r="F152" s="60">
        <v>2550000</v>
      </c>
      <c r="G152" s="60">
        <v>2238703.46</v>
      </c>
      <c r="H152" s="30">
        <f aca="true" t="shared" si="20" ref="H152:H159">(G152/F152)*100</f>
        <v>87.7922925490196</v>
      </c>
      <c r="I152" s="60">
        <v>2518703.46</v>
      </c>
      <c r="J152" s="60">
        <v>2600000</v>
      </c>
      <c r="K152" s="30">
        <f aca="true" t="shared" si="21" ref="K152:K158">(J152/I152)*100</f>
        <v>103.22771383337044</v>
      </c>
    </row>
    <row r="153" spans="1:11" ht="18.75" customHeight="1">
      <c r="A153" s="1"/>
      <c r="B153" s="106" t="s">
        <v>70</v>
      </c>
      <c r="C153" s="113" t="s">
        <v>35</v>
      </c>
      <c r="D153" s="39">
        <v>18583</v>
      </c>
      <c r="E153" s="39">
        <v>0</v>
      </c>
      <c r="F153" s="43">
        <v>37000</v>
      </c>
      <c r="G153" s="43">
        <v>17923.6</v>
      </c>
      <c r="H153" s="30">
        <f t="shared" si="20"/>
        <v>48.442162162162155</v>
      </c>
      <c r="I153" s="43">
        <v>23897.32</v>
      </c>
      <c r="J153" s="43">
        <v>25000</v>
      </c>
      <c r="K153" s="30">
        <f t="shared" si="21"/>
        <v>104.61424126220011</v>
      </c>
    </row>
    <row r="154" spans="1:11" ht="18" customHeight="1">
      <c r="A154" s="1"/>
      <c r="B154" s="154" t="s">
        <v>71</v>
      </c>
      <c r="C154" s="89" t="s">
        <v>36</v>
      </c>
      <c r="D154" s="46">
        <v>196465</v>
      </c>
      <c r="E154" s="46">
        <v>0</v>
      </c>
      <c r="F154" s="60">
        <v>135000</v>
      </c>
      <c r="G154" s="60">
        <v>120659.01</v>
      </c>
      <c r="H154" s="30">
        <f t="shared" si="20"/>
        <v>89.37704444444444</v>
      </c>
      <c r="I154" s="60">
        <v>140659.01</v>
      </c>
      <c r="J154" s="60">
        <v>140000</v>
      </c>
      <c r="K154" s="30">
        <f t="shared" si="21"/>
        <v>99.53148397674632</v>
      </c>
    </row>
    <row r="155" spans="1:11" ht="18" customHeight="1">
      <c r="A155" s="1"/>
      <c r="B155" s="112" t="s">
        <v>74</v>
      </c>
      <c r="C155" s="113" t="s">
        <v>37</v>
      </c>
      <c r="D155" s="39">
        <v>153750</v>
      </c>
      <c r="E155" s="39">
        <v>0</v>
      </c>
      <c r="F155" s="43">
        <v>176712</v>
      </c>
      <c r="G155" s="43">
        <v>171963.83</v>
      </c>
      <c r="H155" s="30">
        <f t="shared" si="20"/>
        <v>97.31304608628729</v>
      </c>
      <c r="I155" s="43">
        <v>229285.2</v>
      </c>
      <c r="J155" s="43">
        <v>230000</v>
      </c>
      <c r="K155" s="30">
        <f t="shared" si="21"/>
        <v>100.31175147807186</v>
      </c>
    </row>
    <row r="156" spans="1:11" ht="18.75" customHeight="1">
      <c r="A156" s="1"/>
      <c r="B156" s="126" t="s">
        <v>75</v>
      </c>
      <c r="C156" s="89" t="s">
        <v>38</v>
      </c>
      <c r="D156" s="46">
        <v>17000</v>
      </c>
      <c r="E156" s="46">
        <v>0</v>
      </c>
      <c r="F156" s="60">
        <v>11000</v>
      </c>
      <c r="G156" s="60">
        <v>46879.25</v>
      </c>
      <c r="H156" s="30">
        <f t="shared" si="20"/>
        <v>426.175</v>
      </c>
      <c r="I156" s="60">
        <v>62505.6</v>
      </c>
      <c r="J156" s="60">
        <v>64000</v>
      </c>
      <c r="K156" s="30">
        <f t="shared" si="21"/>
        <v>102.39082578200993</v>
      </c>
    </row>
    <row r="157" spans="1:11" ht="21" customHeight="1">
      <c r="A157" s="1"/>
      <c r="B157" s="112" t="s">
        <v>72</v>
      </c>
      <c r="C157" s="145" t="s">
        <v>55</v>
      </c>
      <c r="D157" s="39">
        <v>431706</v>
      </c>
      <c r="E157" s="39">
        <v>0</v>
      </c>
      <c r="F157" s="43">
        <v>1133000</v>
      </c>
      <c r="G157" s="43">
        <v>894428.24</v>
      </c>
      <c r="H157" s="30">
        <f t="shared" si="20"/>
        <v>78.94335745807591</v>
      </c>
      <c r="I157" s="43">
        <v>1192571.04</v>
      </c>
      <c r="J157" s="43">
        <v>1193000</v>
      </c>
      <c r="K157" s="30">
        <f t="shared" si="21"/>
        <v>100.03596934569197</v>
      </c>
    </row>
    <row r="158" spans="1:11" ht="23.25" customHeight="1">
      <c r="A158" s="1"/>
      <c r="B158" s="40" t="s">
        <v>63</v>
      </c>
      <c r="C158" s="57" t="s">
        <v>26</v>
      </c>
      <c r="D158" s="91">
        <v>10000</v>
      </c>
      <c r="E158" s="91">
        <v>0</v>
      </c>
      <c r="F158" s="43">
        <v>0</v>
      </c>
      <c r="G158" s="43">
        <v>9816.55</v>
      </c>
      <c r="H158" s="30">
        <v>0</v>
      </c>
      <c r="I158" s="43">
        <v>19633</v>
      </c>
      <c r="J158" s="43">
        <v>20000</v>
      </c>
      <c r="K158" s="30">
        <f t="shared" si="21"/>
        <v>101.86930168593695</v>
      </c>
    </row>
    <row r="159" spans="1:11" ht="47.25" customHeight="1">
      <c r="A159" s="1"/>
      <c r="B159" s="126" t="s">
        <v>73</v>
      </c>
      <c r="C159" s="147" t="s">
        <v>56</v>
      </c>
      <c r="D159" s="46">
        <v>38000</v>
      </c>
      <c r="E159" s="46">
        <v>0</v>
      </c>
      <c r="F159" s="60">
        <v>38500</v>
      </c>
      <c r="G159" s="60">
        <v>79205.65</v>
      </c>
      <c r="H159" s="30">
        <f t="shared" si="20"/>
        <v>205.72896103896105</v>
      </c>
      <c r="I159" s="60">
        <v>55100</v>
      </c>
      <c r="J159" s="60">
        <v>95000</v>
      </c>
      <c r="K159" s="30">
        <f>(J159/I159)*100</f>
        <v>172.41379310344826</v>
      </c>
    </row>
    <row r="160" spans="1:11" ht="0.75" customHeight="1" hidden="1">
      <c r="A160" s="1"/>
      <c r="B160" s="155"/>
      <c r="C160" s="71"/>
      <c r="D160" s="71"/>
      <c r="E160" s="71"/>
      <c r="F160" s="61"/>
      <c r="G160" s="61"/>
      <c r="H160" s="60"/>
      <c r="I160" s="60"/>
      <c r="J160" s="60"/>
      <c r="K160" s="60"/>
    </row>
    <row r="161" spans="1:11" ht="39.75" customHeight="1">
      <c r="A161" s="1"/>
      <c r="B161" s="156">
        <v>75618</v>
      </c>
      <c r="C161" s="157" t="s">
        <v>30</v>
      </c>
      <c r="D161" s="158">
        <f>SUM(D163:D163)</f>
        <v>856860</v>
      </c>
      <c r="E161" s="158">
        <f>SUM(E163:E163)</f>
        <v>0</v>
      </c>
      <c r="F161" s="159">
        <f aca="true" t="shared" si="22" ref="F161:K161">SUM(F162)</f>
        <v>810000</v>
      </c>
      <c r="G161" s="159">
        <f t="shared" si="22"/>
        <v>781381.3800000001</v>
      </c>
      <c r="H161" s="159">
        <f t="shared" si="22"/>
        <v>96.46683703703705</v>
      </c>
      <c r="I161" s="159">
        <f t="shared" si="22"/>
        <v>969116.3</v>
      </c>
      <c r="J161" s="159">
        <f t="shared" si="22"/>
        <v>985000</v>
      </c>
      <c r="K161" s="159">
        <f t="shared" si="22"/>
        <v>101.63898801413205</v>
      </c>
    </row>
    <row r="162" spans="1:11" ht="40.5">
      <c r="A162" s="1"/>
      <c r="B162" s="37"/>
      <c r="C162" s="38" t="s">
        <v>125</v>
      </c>
      <c r="D162" s="39"/>
      <c r="E162" s="39"/>
      <c r="F162" s="105">
        <f>SUM(F163:F165)</f>
        <v>810000</v>
      </c>
      <c r="G162" s="105">
        <f>SUM(G163:G165)</f>
        <v>781381.3800000001</v>
      </c>
      <c r="H162" s="36">
        <f>(G162/F162)*100</f>
        <v>96.46683703703705</v>
      </c>
      <c r="I162" s="105">
        <f>SUM(I163:I165)</f>
        <v>969116.3</v>
      </c>
      <c r="J162" s="105">
        <f>SUM(J163:J165)</f>
        <v>985000</v>
      </c>
      <c r="K162" s="36">
        <f>(J162/I162)*100</f>
        <v>101.63898801413205</v>
      </c>
    </row>
    <row r="163" spans="1:11" ht="27.75" customHeight="1">
      <c r="A163" s="1"/>
      <c r="B163" s="154" t="s">
        <v>76</v>
      </c>
      <c r="C163" s="89" t="s">
        <v>39</v>
      </c>
      <c r="D163" s="46">
        <v>856860</v>
      </c>
      <c r="E163" s="46">
        <v>0</v>
      </c>
      <c r="F163" s="60">
        <v>700000</v>
      </c>
      <c r="G163" s="60">
        <v>560984.93</v>
      </c>
      <c r="H163" s="30">
        <f>(G163/F163)*100</f>
        <v>80.14070428571429</v>
      </c>
      <c r="I163" s="60">
        <v>747979.8</v>
      </c>
      <c r="J163" s="60">
        <v>750000</v>
      </c>
      <c r="K163" s="30">
        <f>(J163/I163)*100</f>
        <v>100.27008750771076</v>
      </c>
    </row>
    <row r="164" spans="1:11" ht="26.25" customHeight="1">
      <c r="A164" s="1"/>
      <c r="B164" s="40" t="s">
        <v>63</v>
      </c>
      <c r="C164" s="57" t="s">
        <v>26</v>
      </c>
      <c r="D164" s="91">
        <v>10000</v>
      </c>
      <c r="E164" s="91">
        <v>0</v>
      </c>
      <c r="F164" s="43">
        <v>110000</v>
      </c>
      <c r="G164" s="43">
        <v>219259.95</v>
      </c>
      <c r="H164" s="30">
        <f>(G164/F164)*100</f>
        <v>199.3272272727273</v>
      </c>
      <c r="I164" s="43">
        <v>220000</v>
      </c>
      <c r="J164" s="43">
        <v>234000</v>
      </c>
      <c r="K164" s="30">
        <f>(J164/I164)*100</f>
        <v>106.36363636363637</v>
      </c>
    </row>
    <row r="165" spans="1:11" ht="21.75" customHeight="1">
      <c r="A165" s="1"/>
      <c r="B165" s="112" t="s">
        <v>66</v>
      </c>
      <c r="C165" s="113" t="s">
        <v>24</v>
      </c>
      <c r="D165" s="39">
        <v>153750</v>
      </c>
      <c r="E165" s="39">
        <v>0</v>
      </c>
      <c r="F165" s="43">
        <v>0</v>
      </c>
      <c r="G165" s="43">
        <v>1136.5</v>
      </c>
      <c r="H165" s="30">
        <v>0</v>
      </c>
      <c r="I165" s="43">
        <v>1136.5</v>
      </c>
      <c r="J165" s="43">
        <v>1000</v>
      </c>
      <c r="K165" s="30">
        <f>(J165/I165)*100</f>
        <v>87.98944126704795</v>
      </c>
    </row>
    <row r="166" spans="1:11" ht="58.5" customHeight="1">
      <c r="A166" s="1"/>
      <c r="B166" s="40">
        <v>75621</v>
      </c>
      <c r="C166" s="160" t="s">
        <v>31</v>
      </c>
      <c r="D166" s="143">
        <f>SUM(D168:D169)</f>
        <v>14722408</v>
      </c>
      <c r="E166" s="143">
        <f>SUM(E168:E169)</f>
        <v>0</v>
      </c>
      <c r="F166" s="105">
        <f aca="true" t="shared" si="23" ref="F166:K166">SUM(F167)</f>
        <v>19130860</v>
      </c>
      <c r="G166" s="105">
        <f t="shared" si="23"/>
        <v>13633236.04</v>
      </c>
      <c r="H166" s="105">
        <f t="shared" si="23"/>
        <v>71.26305895291691</v>
      </c>
      <c r="I166" s="105">
        <f t="shared" si="23"/>
        <v>19582937.44</v>
      </c>
      <c r="J166" s="105">
        <f t="shared" si="23"/>
        <v>22565047</v>
      </c>
      <c r="K166" s="105">
        <f t="shared" si="23"/>
        <v>115.22810134657713</v>
      </c>
    </row>
    <row r="167" spans="1:11" ht="40.5">
      <c r="A167" s="1"/>
      <c r="B167" s="37"/>
      <c r="C167" s="38" t="s">
        <v>122</v>
      </c>
      <c r="D167" s="39"/>
      <c r="E167" s="39"/>
      <c r="F167" s="105">
        <f>SUM(F168:F169)</f>
        <v>19130860</v>
      </c>
      <c r="G167" s="105">
        <f>SUM(G168:G169)</f>
        <v>13633236.04</v>
      </c>
      <c r="H167" s="36">
        <f>(G167/F167)*100</f>
        <v>71.26305895291691</v>
      </c>
      <c r="I167" s="105">
        <f>SUM(I168:I169)</f>
        <v>19582937.44</v>
      </c>
      <c r="J167" s="105">
        <f>SUM(J168:J169)</f>
        <v>22565047</v>
      </c>
      <c r="K167" s="36">
        <f>(J167/I167)*100</f>
        <v>115.22810134657713</v>
      </c>
    </row>
    <row r="168" spans="1:11" ht="26.25" customHeight="1">
      <c r="A168" s="1"/>
      <c r="B168" s="154" t="s">
        <v>77</v>
      </c>
      <c r="C168" s="89" t="s">
        <v>40</v>
      </c>
      <c r="D168" s="46">
        <v>14306463</v>
      </c>
      <c r="E168" s="46">
        <v>0</v>
      </c>
      <c r="F168" s="60">
        <v>18036495</v>
      </c>
      <c r="G168" s="60">
        <v>12971033</v>
      </c>
      <c r="H168" s="30">
        <f>(G168/F168)*100</f>
        <v>71.91548579699104</v>
      </c>
      <c r="I168" s="60">
        <v>18700000</v>
      </c>
      <c r="J168" s="60">
        <v>21567909</v>
      </c>
      <c r="K168" s="30">
        <f>(J168/I168)*100</f>
        <v>115.33641176470589</v>
      </c>
    </row>
    <row r="169" spans="1:11" ht="22.5" customHeight="1" thickBot="1">
      <c r="A169" s="1"/>
      <c r="B169" s="106" t="s">
        <v>78</v>
      </c>
      <c r="C169" s="113" t="s">
        <v>41</v>
      </c>
      <c r="D169" s="39">
        <v>415945</v>
      </c>
      <c r="E169" s="39">
        <v>0</v>
      </c>
      <c r="F169" s="43">
        <v>1094365</v>
      </c>
      <c r="G169" s="43">
        <v>662203.04</v>
      </c>
      <c r="H169" s="93">
        <f>(G169/F169)*100</f>
        <v>60.51025389152615</v>
      </c>
      <c r="I169" s="43">
        <v>882937.44</v>
      </c>
      <c r="J169" s="43">
        <v>997138</v>
      </c>
      <c r="K169" s="93">
        <f>(J169/I169)*100</f>
        <v>112.93416213044493</v>
      </c>
    </row>
    <row r="170" spans="1:11" ht="27.75" customHeight="1" thickBot="1">
      <c r="A170" s="1"/>
      <c r="B170" s="161"/>
      <c r="C170" s="49" t="s">
        <v>13</v>
      </c>
      <c r="D170" s="50">
        <f>SUM(D133,D138,D150,D161,D166)</f>
        <v>29696692</v>
      </c>
      <c r="E170" s="50">
        <f>SUM(E133,E138,E150,E161,E166)</f>
        <v>0</v>
      </c>
      <c r="F170" s="51">
        <f>SUM(F133,F138,F150,F161,F166)</f>
        <v>37341155</v>
      </c>
      <c r="G170" s="51">
        <f>SUM(G133,G138,G150,G161,G166)</f>
        <v>27885795.85</v>
      </c>
      <c r="H170" s="51">
        <f>(G170/F170)*100</f>
        <v>74.67845022469177</v>
      </c>
      <c r="I170" s="51">
        <f>SUM(I133,I138,I150,I161,I166)</f>
        <v>38061457.88</v>
      </c>
      <c r="J170" s="51">
        <f>SUM(J133,J138,J150,J161,J166)</f>
        <v>41046617</v>
      </c>
      <c r="K170" s="51">
        <f>(J170/I170)*100</f>
        <v>107.84299731610804</v>
      </c>
    </row>
    <row r="171" spans="1:11" ht="21" thickBot="1">
      <c r="A171" s="1"/>
      <c r="B171" s="118"/>
      <c r="C171" s="118"/>
      <c r="D171" s="108"/>
      <c r="E171" s="108"/>
      <c r="F171" s="162"/>
      <c r="G171" s="162"/>
      <c r="H171" s="163"/>
      <c r="I171" s="162"/>
      <c r="J171" s="163"/>
      <c r="K171" s="163"/>
    </row>
    <row r="172" spans="1:11" ht="25.5" customHeight="1">
      <c r="A172" s="1"/>
      <c r="B172" s="135">
        <v>758</v>
      </c>
      <c r="C172" s="34" t="s">
        <v>2</v>
      </c>
      <c r="D172" s="75"/>
      <c r="E172" s="75"/>
      <c r="F172" s="121"/>
      <c r="G172" s="121"/>
      <c r="H172" s="122"/>
      <c r="I172" s="121"/>
      <c r="J172" s="122"/>
      <c r="K172" s="122"/>
    </row>
    <row r="173" spans="1:11" ht="20.25">
      <c r="A173" s="1"/>
      <c r="B173" s="71"/>
      <c r="C173" s="89"/>
      <c r="D173" s="46"/>
      <c r="E173" s="46"/>
      <c r="F173" s="61"/>
      <c r="G173" s="61"/>
      <c r="H173" s="60"/>
      <c r="I173" s="61"/>
      <c r="J173" s="60"/>
      <c r="K173" s="60"/>
    </row>
    <row r="174" spans="1:11" ht="20.25">
      <c r="A174" s="1"/>
      <c r="B174" s="135">
        <v>75801</v>
      </c>
      <c r="C174" s="38" t="s">
        <v>32</v>
      </c>
      <c r="D174" s="35">
        <f>SUM(D176)</f>
        <v>14211043</v>
      </c>
      <c r="E174" s="35">
        <f>SUM(E176)</f>
        <v>-7317</v>
      </c>
      <c r="F174" s="36">
        <f>SUM(F176)</f>
        <v>18281561</v>
      </c>
      <c r="G174" s="36">
        <f>SUM(G176)</f>
        <v>15482232</v>
      </c>
      <c r="H174" s="36">
        <f>(G174/F174)*100</f>
        <v>84.68769160357806</v>
      </c>
      <c r="I174" s="36">
        <f>SUM(I176)</f>
        <v>18281561</v>
      </c>
      <c r="J174" s="36">
        <f>SUM(J176)</f>
        <v>18654241</v>
      </c>
      <c r="K174" s="36">
        <f>(J174/I174)*100</f>
        <v>102.03855677313331</v>
      </c>
    </row>
    <row r="175" spans="1:11" ht="40.5">
      <c r="A175" s="1"/>
      <c r="B175" s="37"/>
      <c r="C175" s="38" t="s">
        <v>124</v>
      </c>
      <c r="D175" s="39"/>
      <c r="E175" s="39"/>
      <c r="F175" s="105">
        <f>SUM(F176)</f>
        <v>18281561</v>
      </c>
      <c r="G175" s="105">
        <f>SUM(G176)</f>
        <v>15482232</v>
      </c>
      <c r="H175" s="36">
        <f>(G175/F175)*100</f>
        <v>84.68769160357806</v>
      </c>
      <c r="I175" s="105">
        <f>SUM(I176)</f>
        <v>18281561</v>
      </c>
      <c r="J175" s="105">
        <f>SUM(J176)</f>
        <v>18654241</v>
      </c>
      <c r="K175" s="36">
        <f>(J175/I175)*100</f>
        <v>102.03855677313331</v>
      </c>
    </row>
    <row r="176" spans="1:11" ht="20.25">
      <c r="A176" s="1"/>
      <c r="B176" s="114">
        <v>2920</v>
      </c>
      <c r="C176" s="113" t="s">
        <v>42</v>
      </c>
      <c r="D176" s="39">
        <v>14211043</v>
      </c>
      <c r="E176" s="39">
        <v>-7317</v>
      </c>
      <c r="F176" s="43">
        <v>18281561</v>
      </c>
      <c r="G176" s="43">
        <v>15482232</v>
      </c>
      <c r="H176" s="30">
        <f>(G176/F176)*100</f>
        <v>84.68769160357806</v>
      </c>
      <c r="I176" s="43">
        <v>18281561</v>
      </c>
      <c r="J176" s="43">
        <v>18654241</v>
      </c>
      <c r="K176" s="30">
        <f>(J176/I176)*100</f>
        <v>102.03855677313331</v>
      </c>
    </row>
    <row r="177" spans="1:11" ht="20.25">
      <c r="A177" s="1"/>
      <c r="B177" s="58"/>
      <c r="C177" s="89"/>
      <c r="D177" s="46"/>
      <c r="E177" s="46"/>
      <c r="F177" s="60"/>
      <c r="G177" s="60"/>
      <c r="H177" s="60"/>
      <c r="I177" s="60"/>
      <c r="J177" s="60"/>
      <c r="K177" s="60"/>
    </row>
    <row r="178" spans="1:11" ht="20.25">
      <c r="A178" s="1"/>
      <c r="B178" s="135">
        <v>75807</v>
      </c>
      <c r="C178" s="38" t="s">
        <v>92</v>
      </c>
      <c r="D178" s="35">
        <f>SUM(D180)</f>
        <v>14211043</v>
      </c>
      <c r="E178" s="35">
        <f>SUM(E180)</f>
        <v>-7317</v>
      </c>
      <c r="F178" s="36">
        <f>SUM(F180)</f>
        <v>770921</v>
      </c>
      <c r="G178" s="36">
        <f>SUM(G180)</f>
        <v>578187</v>
      </c>
      <c r="H178" s="36">
        <f>(G178/F178)*100</f>
        <v>74.9995135688352</v>
      </c>
      <c r="I178" s="36">
        <f>SUM(I180)</f>
        <v>770921</v>
      </c>
      <c r="J178" s="36">
        <f>SUM(J180)</f>
        <v>543360</v>
      </c>
      <c r="K178" s="36">
        <f>(J178/I178)*100</f>
        <v>70.48193005508995</v>
      </c>
    </row>
    <row r="179" spans="1:11" ht="40.5">
      <c r="A179" s="1"/>
      <c r="B179" s="37"/>
      <c r="C179" s="38" t="s">
        <v>129</v>
      </c>
      <c r="D179" s="39"/>
      <c r="E179" s="39"/>
      <c r="F179" s="105">
        <f>SUM(F180)</f>
        <v>770921</v>
      </c>
      <c r="G179" s="105">
        <f>SUM(G180)</f>
        <v>578187</v>
      </c>
      <c r="H179" s="36">
        <f>(G179/F179)*100</f>
        <v>74.9995135688352</v>
      </c>
      <c r="I179" s="105">
        <f>SUM(I180)</f>
        <v>770921</v>
      </c>
      <c r="J179" s="105">
        <f>SUM(J180)</f>
        <v>543360</v>
      </c>
      <c r="K179" s="36">
        <f>(J179/I179)*100</f>
        <v>70.48193005508995</v>
      </c>
    </row>
    <row r="180" spans="1:11" ht="20.25">
      <c r="A180" s="1"/>
      <c r="B180" s="114">
        <v>2920</v>
      </c>
      <c r="C180" s="113" t="s">
        <v>42</v>
      </c>
      <c r="D180" s="39">
        <v>14211043</v>
      </c>
      <c r="E180" s="39">
        <v>-7317</v>
      </c>
      <c r="F180" s="43">
        <v>770921</v>
      </c>
      <c r="G180" s="43">
        <v>578187</v>
      </c>
      <c r="H180" s="30">
        <f>(G180/F180)*100</f>
        <v>74.9995135688352</v>
      </c>
      <c r="I180" s="43">
        <v>770921</v>
      </c>
      <c r="J180" s="43">
        <v>543360</v>
      </c>
      <c r="K180" s="30">
        <f>(J180/I180)*100</f>
        <v>70.48193005508995</v>
      </c>
    </row>
    <row r="181" spans="1:11" ht="20.25">
      <c r="A181" s="1"/>
      <c r="B181" s="58"/>
      <c r="C181" s="108"/>
      <c r="D181" s="46"/>
      <c r="E181" s="46"/>
      <c r="F181" s="60"/>
      <c r="G181" s="60"/>
      <c r="H181" s="60"/>
      <c r="I181" s="60"/>
      <c r="J181" s="60"/>
      <c r="K181" s="60"/>
    </row>
    <row r="182" spans="1:11" ht="20.25">
      <c r="A182" s="1"/>
      <c r="B182" s="135">
        <v>75814</v>
      </c>
      <c r="C182" s="38" t="s">
        <v>175</v>
      </c>
      <c r="D182" s="35">
        <f>SUM(D184)</f>
        <v>14211043</v>
      </c>
      <c r="E182" s="35">
        <f>SUM(E184)</f>
        <v>-7317</v>
      </c>
      <c r="F182" s="36">
        <f>SUM(F184)</f>
        <v>0</v>
      </c>
      <c r="G182" s="36">
        <f>SUM(G184)</f>
        <v>3893.97</v>
      </c>
      <c r="H182" s="36">
        <v>0</v>
      </c>
      <c r="I182" s="36">
        <f>SUM(I184)</f>
        <v>3893.97</v>
      </c>
      <c r="J182" s="36">
        <f>SUM(J184)</f>
        <v>0</v>
      </c>
      <c r="K182" s="36">
        <v>0</v>
      </c>
    </row>
    <row r="183" spans="1:11" ht="40.5">
      <c r="A183" s="1"/>
      <c r="B183" s="37"/>
      <c r="C183" s="38" t="s">
        <v>129</v>
      </c>
      <c r="D183" s="39"/>
      <c r="E183" s="39"/>
      <c r="F183" s="105">
        <f>SUM(F184)</f>
        <v>0</v>
      </c>
      <c r="G183" s="105">
        <f>SUM(G184)</f>
        <v>3893.97</v>
      </c>
      <c r="H183" s="36">
        <v>0</v>
      </c>
      <c r="I183" s="105">
        <f>SUM(I184)</f>
        <v>3893.97</v>
      </c>
      <c r="J183" s="105">
        <f>SUM(J184)</f>
        <v>0</v>
      </c>
      <c r="K183" s="36">
        <v>0</v>
      </c>
    </row>
    <row r="184" spans="1:11" ht="20.25">
      <c r="A184" s="1"/>
      <c r="B184" s="106" t="s">
        <v>66</v>
      </c>
      <c r="C184" s="113" t="s">
        <v>24</v>
      </c>
      <c r="D184" s="39">
        <v>14211043</v>
      </c>
      <c r="E184" s="39">
        <v>-7317</v>
      </c>
      <c r="F184" s="43">
        <v>0</v>
      </c>
      <c r="G184" s="43">
        <v>3893.97</v>
      </c>
      <c r="H184" s="30">
        <v>0</v>
      </c>
      <c r="I184" s="43">
        <v>3893.97</v>
      </c>
      <c r="J184" s="43">
        <v>0</v>
      </c>
      <c r="K184" s="30">
        <v>0</v>
      </c>
    </row>
    <row r="185" spans="1:11" ht="20.25">
      <c r="A185" s="1"/>
      <c r="B185" s="58"/>
      <c r="C185" s="108"/>
      <c r="D185" s="46"/>
      <c r="E185" s="46"/>
      <c r="F185" s="60"/>
      <c r="G185" s="60"/>
      <c r="H185" s="60"/>
      <c r="I185" s="60"/>
      <c r="J185" s="60"/>
      <c r="K185" s="60"/>
    </row>
    <row r="186" spans="1:11" ht="20.25">
      <c r="A186" s="1"/>
      <c r="B186" s="135">
        <v>75815</v>
      </c>
      <c r="C186" s="38" t="s">
        <v>142</v>
      </c>
      <c r="D186" s="35">
        <f>SUM(D188)</f>
        <v>14211043</v>
      </c>
      <c r="E186" s="35">
        <f>SUM(E188)</f>
        <v>-7317</v>
      </c>
      <c r="F186" s="36">
        <f>SUM(F188)</f>
        <v>0</v>
      </c>
      <c r="G186" s="36">
        <f>SUM(G188)</f>
        <v>8247.7</v>
      </c>
      <c r="H186" s="36">
        <v>0</v>
      </c>
      <c r="I186" s="36">
        <f>SUM(I188)</f>
        <v>8247.7</v>
      </c>
      <c r="J186" s="36">
        <f>SUM(J188)</f>
        <v>0</v>
      </c>
      <c r="K186" s="36">
        <v>0</v>
      </c>
    </row>
    <row r="187" spans="1:11" ht="40.5">
      <c r="A187" s="1"/>
      <c r="B187" s="37"/>
      <c r="C187" s="38" t="s">
        <v>129</v>
      </c>
      <c r="D187" s="39"/>
      <c r="E187" s="39"/>
      <c r="F187" s="105">
        <f>SUM(F188)</f>
        <v>0</v>
      </c>
      <c r="G187" s="105">
        <f>SUM(G188)</f>
        <v>8247.7</v>
      </c>
      <c r="H187" s="36">
        <v>0</v>
      </c>
      <c r="I187" s="105">
        <f>SUM(I188)</f>
        <v>8247.7</v>
      </c>
      <c r="J187" s="105">
        <f>SUM(J188)</f>
        <v>0</v>
      </c>
      <c r="K187" s="36">
        <v>0</v>
      </c>
    </row>
    <row r="188" spans="1:11" ht="20.25">
      <c r="A188" s="1"/>
      <c r="B188" s="114">
        <v>2980</v>
      </c>
      <c r="C188" s="113" t="s">
        <v>142</v>
      </c>
      <c r="D188" s="39">
        <v>14211043</v>
      </c>
      <c r="E188" s="39">
        <v>-7317</v>
      </c>
      <c r="F188" s="43">
        <v>0</v>
      </c>
      <c r="G188" s="43">
        <v>8247.7</v>
      </c>
      <c r="H188" s="30">
        <v>0</v>
      </c>
      <c r="I188" s="43">
        <v>8247.7</v>
      </c>
      <c r="J188" s="43">
        <v>0</v>
      </c>
      <c r="K188" s="30">
        <v>0</v>
      </c>
    </row>
    <row r="189" spans="1:11" ht="20.25">
      <c r="A189" s="1"/>
      <c r="B189" s="58"/>
      <c r="C189" s="89"/>
      <c r="D189" s="46"/>
      <c r="E189" s="46"/>
      <c r="F189" s="60"/>
      <c r="G189" s="60"/>
      <c r="H189" s="60"/>
      <c r="I189" s="60"/>
      <c r="J189" s="60"/>
      <c r="K189" s="60"/>
    </row>
    <row r="190" spans="1:11" ht="20.25">
      <c r="A190" s="1"/>
      <c r="B190" s="135">
        <v>75831</v>
      </c>
      <c r="C190" s="38" t="s">
        <v>33</v>
      </c>
      <c r="D190" s="35">
        <f>SUM(D192)</f>
        <v>2249466</v>
      </c>
      <c r="E190" s="35">
        <f>SUM(E192)</f>
        <v>0</v>
      </c>
      <c r="F190" s="36">
        <f>SUM(F192)</f>
        <v>792383</v>
      </c>
      <c r="G190" s="36">
        <f>SUM(G192)</f>
        <v>594288</v>
      </c>
      <c r="H190" s="36">
        <f>(G190/F190)*100</f>
        <v>75.00009465119771</v>
      </c>
      <c r="I190" s="36">
        <f>SUM(I192)</f>
        <v>792383</v>
      </c>
      <c r="J190" s="36">
        <f>SUM(J192)</f>
        <v>655525</v>
      </c>
      <c r="K190" s="36">
        <f>(J190/I190)*100</f>
        <v>82.72830184393153</v>
      </c>
    </row>
    <row r="191" spans="1:11" ht="40.5">
      <c r="A191" s="1"/>
      <c r="B191" s="37"/>
      <c r="C191" s="38" t="s">
        <v>122</v>
      </c>
      <c r="D191" s="39"/>
      <c r="E191" s="39"/>
      <c r="F191" s="105">
        <f>SUM(F192)</f>
        <v>792383</v>
      </c>
      <c r="G191" s="105">
        <f>SUM(G192)</f>
        <v>594288</v>
      </c>
      <c r="H191" s="36">
        <f>(G191/F191)*100</f>
        <v>75.00009465119771</v>
      </c>
      <c r="I191" s="105">
        <f>SUM(I192)</f>
        <v>792383</v>
      </c>
      <c r="J191" s="105">
        <f>SUM(J192)</f>
        <v>655525</v>
      </c>
      <c r="K191" s="36">
        <f>(J191/I191)*100</f>
        <v>82.72830184393153</v>
      </c>
    </row>
    <row r="192" spans="1:11" ht="21" thickBot="1">
      <c r="A192" s="1"/>
      <c r="B192" s="114">
        <v>2920</v>
      </c>
      <c r="C192" s="113" t="s">
        <v>42</v>
      </c>
      <c r="D192" s="39">
        <v>2249466</v>
      </c>
      <c r="E192" s="39">
        <v>0</v>
      </c>
      <c r="F192" s="43">
        <v>792383</v>
      </c>
      <c r="G192" s="43">
        <v>594288</v>
      </c>
      <c r="H192" s="30">
        <f>(G192/F192)*100</f>
        <v>75.00009465119771</v>
      </c>
      <c r="I192" s="43">
        <v>792383</v>
      </c>
      <c r="J192" s="43">
        <v>655525</v>
      </c>
      <c r="K192" s="30">
        <f>(J192/I192)*100</f>
        <v>82.72830184393153</v>
      </c>
    </row>
    <row r="193" spans="1:11" ht="34.5" customHeight="1" thickBot="1">
      <c r="A193" s="1"/>
      <c r="B193" s="48"/>
      <c r="C193" s="49" t="s">
        <v>14</v>
      </c>
      <c r="D193" s="50">
        <f>SUM(D174,D190)</f>
        <v>16460509</v>
      </c>
      <c r="E193" s="50">
        <f>SUM(E174,E190)</f>
        <v>-7317</v>
      </c>
      <c r="F193" s="51">
        <f>SUM(F174,F178,F182,F186,F190)</f>
        <v>19844865</v>
      </c>
      <c r="G193" s="51">
        <f>SUM(G174,G178,G182,G186,G190)</f>
        <v>16666848.67</v>
      </c>
      <c r="H193" s="164">
        <f>(G193/F193)*100</f>
        <v>83.98569942400717</v>
      </c>
      <c r="I193" s="51">
        <f>SUM(I174,I178,I182,I186,I190)</f>
        <v>19857006.669999998</v>
      </c>
      <c r="J193" s="51">
        <f>SUM(J174,J178,J182,J186,J190)</f>
        <v>19853126</v>
      </c>
      <c r="K193" s="164">
        <f>(J193/I193)*100</f>
        <v>99.9804569235208</v>
      </c>
    </row>
    <row r="194" spans="1:11" ht="21" thickBot="1">
      <c r="A194" s="1"/>
      <c r="B194" s="100"/>
      <c r="C194" s="100"/>
      <c r="D194" s="100"/>
      <c r="E194" s="100"/>
      <c r="F194" s="165"/>
      <c r="G194" s="165"/>
      <c r="H194" s="166"/>
      <c r="I194" s="165"/>
      <c r="J194" s="166"/>
      <c r="K194" s="166"/>
    </row>
    <row r="195" spans="1:11" ht="27" customHeight="1">
      <c r="A195" s="1"/>
      <c r="B195" s="167">
        <v>801</v>
      </c>
      <c r="C195" s="168" t="s">
        <v>3</v>
      </c>
      <c r="D195" s="134"/>
      <c r="E195" s="134"/>
      <c r="F195" s="121"/>
      <c r="G195" s="121"/>
      <c r="H195" s="122"/>
      <c r="I195" s="121"/>
      <c r="J195" s="122"/>
      <c r="K195" s="122"/>
    </row>
    <row r="196" spans="1:11" ht="20.25">
      <c r="A196" s="1"/>
      <c r="B196" s="71"/>
      <c r="C196" s="89"/>
      <c r="D196" s="46"/>
      <c r="E196" s="46"/>
      <c r="F196" s="61"/>
      <c r="G196" s="61"/>
      <c r="H196" s="60"/>
      <c r="I196" s="60"/>
      <c r="J196" s="169"/>
      <c r="K196" s="60"/>
    </row>
    <row r="197" spans="1:11" ht="20.25">
      <c r="A197" s="1"/>
      <c r="B197" s="53">
        <v>80101</v>
      </c>
      <c r="C197" s="34" t="s">
        <v>81</v>
      </c>
      <c r="D197" s="35">
        <f>SUM(D201:D201)</f>
        <v>15900</v>
      </c>
      <c r="E197" s="35">
        <f>SUM(E201:E201)</f>
        <v>0</v>
      </c>
      <c r="F197" s="36">
        <f aca="true" t="shared" si="24" ref="F197:K197">SUM(F198)</f>
        <v>5700</v>
      </c>
      <c r="G197" s="36">
        <f t="shared" si="24"/>
        <v>22898.54</v>
      </c>
      <c r="H197" s="36">
        <f t="shared" si="24"/>
        <v>401.7287719298246</v>
      </c>
      <c r="I197" s="36">
        <f t="shared" si="24"/>
        <v>24323.54</v>
      </c>
      <c r="J197" s="36">
        <f t="shared" si="24"/>
        <v>5900</v>
      </c>
      <c r="K197" s="36">
        <f t="shared" si="24"/>
        <v>24.25633768768855</v>
      </c>
    </row>
    <row r="198" spans="1:11" ht="40.5">
      <c r="A198" s="1"/>
      <c r="B198" s="37"/>
      <c r="C198" s="38" t="s">
        <v>125</v>
      </c>
      <c r="D198" s="39"/>
      <c r="E198" s="39"/>
      <c r="F198" s="105">
        <f>SUM(F199:F201)</f>
        <v>5700</v>
      </c>
      <c r="G198" s="105">
        <f>SUM(G199:G201)</f>
        <v>22898.54</v>
      </c>
      <c r="H198" s="36">
        <f>(G198/F198)*100</f>
        <v>401.7287719298246</v>
      </c>
      <c r="I198" s="105">
        <f>SUM(I199:I201)</f>
        <v>24323.54</v>
      </c>
      <c r="J198" s="105">
        <f>SUM(J199:J201)</f>
        <v>5900</v>
      </c>
      <c r="K198" s="36">
        <f>(J198/I198)*100</f>
        <v>24.25633768768855</v>
      </c>
    </row>
    <row r="199" spans="1:11" ht="42.75" customHeight="1">
      <c r="A199" s="1"/>
      <c r="B199" s="44" t="s">
        <v>154</v>
      </c>
      <c r="C199" s="47" t="s">
        <v>155</v>
      </c>
      <c r="D199" s="63">
        <v>4000</v>
      </c>
      <c r="E199" s="63">
        <v>0</v>
      </c>
      <c r="F199" s="30">
        <v>0</v>
      </c>
      <c r="G199" s="30">
        <v>18124.54</v>
      </c>
      <c r="H199" s="43">
        <v>0</v>
      </c>
      <c r="I199" s="30">
        <v>18124.54</v>
      </c>
      <c r="J199" s="30">
        <v>0</v>
      </c>
      <c r="K199" s="43">
        <v>0</v>
      </c>
    </row>
    <row r="200" spans="1:11" ht="32.25" customHeight="1">
      <c r="A200" s="2"/>
      <c r="B200" s="112" t="s">
        <v>63</v>
      </c>
      <c r="C200" s="47" t="s">
        <v>26</v>
      </c>
      <c r="D200" s="140">
        <v>44698</v>
      </c>
      <c r="E200" s="140">
        <v>0</v>
      </c>
      <c r="F200" s="43">
        <v>0</v>
      </c>
      <c r="G200" s="43">
        <v>499</v>
      </c>
      <c r="H200" s="30">
        <v>0</v>
      </c>
      <c r="I200" s="43">
        <v>499</v>
      </c>
      <c r="J200" s="43">
        <v>500</v>
      </c>
      <c r="K200" s="30">
        <v>0</v>
      </c>
    </row>
    <row r="201" spans="1:11" ht="62.25" customHeight="1">
      <c r="A201" s="1"/>
      <c r="B201" s="135">
        <v>2310</v>
      </c>
      <c r="C201" s="64" t="s">
        <v>43</v>
      </c>
      <c r="D201" s="63">
        <v>15900</v>
      </c>
      <c r="E201" s="63">
        <v>0</v>
      </c>
      <c r="F201" s="30">
        <v>5700</v>
      </c>
      <c r="G201" s="30">
        <v>4275</v>
      </c>
      <c r="H201" s="30">
        <f>(G201/F201)*100</f>
        <v>75</v>
      </c>
      <c r="I201" s="30">
        <v>5700</v>
      </c>
      <c r="J201" s="30">
        <v>5400</v>
      </c>
      <c r="K201" s="30">
        <f>(J201/I201)*100</f>
        <v>94.73684210526315</v>
      </c>
    </row>
    <row r="202" spans="1:11" ht="20.25">
      <c r="A202" s="2"/>
      <c r="B202" s="53">
        <v>80104</v>
      </c>
      <c r="C202" s="170" t="s">
        <v>82</v>
      </c>
      <c r="D202" s="35">
        <f>SUM(D204)</f>
        <v>175500</v>
      </c>
      <c r="E202" s="35">
        <f>SUM(E204)</f>
        <v>0</v>
      </c>
      <c r="F202" s="36">
        <f aca="true" t="shared" si="25" ref="F202:K202">SUM(F203)</f>
        <v>2217831</v>
      </c>
      <c r="G202" s="36">
        <f t="shared" si="25"/>
        <v>1509409.03</v>
      </c>
      <c r="H202" s="36">
        <f t="shared" si="25"/>
        <v>68.05789214777862</v>
      </c>
      <c r="I202" s="36">
        <f t="shared" si="25"/>
        <v>2423613.16</v>
      </c>
      <c r="J202" s="36">
        <f t="shared" si="25"/>
        <v>2540242</v>
      </c>
      <c r="K202" s="36">
        <f t="shared" si="25"/>
        <v>104.81218875705393</v>
      </c>
    </row>
    <row r="203" spans="1:11" ht="40.5">
      <c r="A203" s="2"/>
      <c r="B203" s="37"/>
      <c r="C203" s="38" t="s">
        <v>125</v>
      </c>
      <c r="D203" s="39"/>
      <c r="E203" s="39"/>
      <c r="F203" s="105">
        <f>SUM(F204:F211)</f>
        <v>2217831</v>
      </c>
      <c r="G203" s="105">
        <f>SUM(G204:G211)</f>
        <v>1509409.03</v>
      </c>
      <c r="H203" s="36">
        <f>(G203/F203)*100</f>
        <v>68.05789214777862</v>
      </c>
      <c r="I203" s="105">
        <f>SUM(I204:I211)</f>
        <v>2423613.16</v>
      </c>
      <c r="J203" s="105">
        <f>SUM(J204:J211)</f>
        <v>2540242</v>
      </c>
      <c r="K203" s="36">
        <f aca="true" t="shared" si="26" ref="K203:K209">(J203/I203)*100</f>
        <v>104.81218875705393</v>
      </c>
    </row>
    <row r="204" spans="1:11" ht="63" customHeight="1">
      <c r="A204" s="2"/>
      <c r="B204" s="135">
        <v>2310</v>
      </c>
      <c r="C204" s="64" t="s">
        <v>43</v>
      </c>
      <c r="D204" s="63">
        <v>175500</v>
      </c>
      <c r="E204" s="63">
        <v>0</v>
      </c>
      <c r="F204" s="30">
        <v>314660</v>
      </c>
      <c r="G204" s="30">
        <v>217324.33</v>
      </c>
      <c r="H204" s="30">
        <f>(G204/F204)*100</f>
        <v>69.06639865251381</v>
      </c>
      <c r="I204" s="30">
        <v>217324.33</v>
      </c>
      <c r="J204" s="30">
        <v>78008</v>
      </c>
      <c r="K204" s="30">
        <f t="shared" si="26"/>
        <v>35.89473852283359</v>
      </c>
    </row>
    <row r="205" spans="1:11" ht="32.25" customHeight="1">
      <c r="A205" s="2"/>
      <c r="B205" s="112" t="s">
        <v>63</v>
      </c>
      <c r="C205" s="47" t="s">
        <v>26</v>
      </c>
      <c r="D205" s="140">
        <v>44698</v>
      </c>
      <c r="E205" s="140">
        <v>0</v>
      </c>
      <c r="F205" s="43">
        <v>1198498</v>
      </c>
      <c r="G205" s="43">
        <v>717490.03</v>
      </c>
      <c r="H205" s="30">
        <f>(G205/F205)*100</f>
        <v>59.86576781938727</v>
      </c>
      <c r="I205" s="43">
        <v>1198498</v>
      </c>
      <c r="J205" s="43">
        <f>1211808+324133</f>
        <v>1535941</v>
      </c>
      <c r="K205" s="30">
        <f t="shared" si="26"/>
        <v>128.15549128993123</v>
      </c>
    </row>
    <row r="206" spans="1:11" ht="102.75" customHeight="1">
      <c r="A206" s="2"/>
      <c r="B206" s="171" t="s">
        <v>62</v>
      </c>
      <c r="C206" s="172" t="s">
        <v>120</v>
      </c>
      <c r="D206" s="173"/>
      <c r="E206" s="91"/>
      <c r="F206" s="43">
        <v>10000</v>
      </c>
      <c r="G206" s="43">
        <v>4838.03</v>
      </c>
      <c r="H206" s="30">
        <f>(G206/F206)*100</f>
        <v>48.3803</v>
      </c>
      <c r="I206" s="43">
        <v>10000</v>
      </c>
      <c r="J206" s="43">
        <v>7447</v>
      </c>
      <c r="K206" s="30">
        <f t="shared" si="26"/>
        <v>74.47</v>
      </c>
    </row>
    <row r="207" spans="1:11" ht="22.5" customHeight="1">
      <c r="A207" s="2"/>
      <c r="B207" s="40" t="s">
        <v>65</v>
      </c>
      <c r="C207" s="47" t="s">
        <v>23</v>
      </c>
      <c r="D207" s="91"/>
      <c r="E207" s="91"/>
      <c r="F207" s="43">
        <v>694673</v>
      </c>
      <c r="G207" s="43">
        <v>403925.06</v>
      </c>
      <c r="H207" s="30">
        <f>(G207/F207)*100</f>
        <v>58.14607160491339</v>
      </c>
      <c r="I207" s="43">
        <v>694673</v>
      </c>
      <c r="J207" s="43">
        <v>697346</v>
      </c>
      <c r="K207" s="30">
        <f t="shared" si="26"/>
        <v>100.3847853594425</v>
      </c>
    </row>
    <row r="208" spans="1:11" ht="21.75" customHeight="1">
      <c r="A208" s="1"/>
      <c r="B208" s="112" t="s">
        <v>66</v>
      </c>
      <c r="C208" s="113" t="s">
        <v>24</v>
      </c>
      <c r="D208" s="39">
        <v>153750</v>
      </c>
      <c r="E208" s="39">
        <v>0</v>
      </c>
      <c r="F208" s="43">
        <v>0</v>
      </c>
      <c r="G208" s="43">
        <v>1309.61</v>
      </c>
      <c r="H208" s="30">
        <v>0</v>
      </c>
      <c r="I208" s="43">
        <v>1309.61</v>
      </c>
      <c r="J208" s="43">
        <v>0</v>
      </c>
      <c r="K208" s="30">
        <f t="shared" si="26"/>
        <v>0</v>
      </c>
    </row>
    <row r="209" spans="1:11" ht="21" customHeight="1">
      <c r="A209" s="1"/>
      <c r="B209" s="112" t="s">
        <v>111</v>
      </c>
      <c r="C209" s="113" t="s">
        <v>20</v>
      </c>
      <c r="D209" s="39">
        <v>17000</v>
      </c>
      <c r="E209" s="39">
        <v>0</v>
      </c>
      <c r="F209" s="43">
        <v>0</v>
      </c>
      <c r="G209" s="43">
        <v>164521.97</v>
      </c>
      <c r="H209" s="30">
        <v>0</v>
      </c>
      <c r="I209" s="43">
        <v>164521.97</v>
      </c>
      <c r="J209" s="43">
        <v>0</v>
      </c>
      <c r="K209" s="30">
        <f t="shared" si="26"/>
        <v>0</v>
      </c>
    </row>
    <row r="210" spans="1:11" ht="121.5" customHeight="1">
      <c r="A210" s="2"/>
      <c r="B210" s="40" t="s">
        <v>139</v>
      </c>
      <c r="C210" s="47" t="s">
        <v>171</v>
      </c>
      <c r="D210" s="39">
        <v>600</v>
      </c>
      <c r="E210" s="39">
        <v>0</v>
      </c>
      <c r="F210" s="43">
        <v>0</v>
      </c>
      <c r="G210" s="43">
        <v>0</v>
      </c>
      <c r="H210" s="30">
        <v>0</v>
      </c>
      <c r="I210" s="43">
        <v>121337.5</v>
      </c>
      <c r="J210" s="43">
        <v>188275</v>
      </c>
      <c r="K210" s="30">
        <v>0</v>
      </c>
    </row>
    <row r="211" spans="1:11" ht="120.75" customHeight="1">
      <c r="A211" s="2"/>
      <c r="B211" s="40" t="s">
        <v>117</v>
      </c>
      <c r="C211" s="47" t="s">
        <v>171</v>
      </c>
      <c r="D211" s="39">
        <v>600</v>
      </c>
      <c r="E211" s="39">
        <v>0</v>
      </c>
      <c r="F211" s="43">
        <v>0</v>
      </c>
      <c r="G211" s="43">
        <v>0</v>
      </c>
      <c r="H211" s="30">
        <v>0</v>
      </c>
      <c r="I211" s="43">
        <v>15948.75</v>
      </c>
      <c r="J211" s="43">
        <v>33225</v>
      </c>
      <c r="K211" s="30">
        <v>0</v>
      </c>
    </row>
    <row r="212" spans="1:11" ht="30" customHeight="1" hidden="1">
      <c r="A212" s="1"/>
      <c r="B212" s="174"/>
      <c r="C212" s="78"/>
      <c r="D212" s="138"/>
      <c r="E212" s="138"/>
      <c r="F212" s="81"/>
      <c r="G212" s="81"/>
      <c r="H212" s="81"/>
      <c r="I212" s="81"/>
      <c r="J212" s="81"/>
      <c r="K212" s="60"/>
    </row>
    <row r="213" spans="1:11" ht="21" customHeight="1">
      <c r="A213" s="10"/>
      <c r="B213" s="175">
        <v>80110</v>
      </c>
      <c r="C213" s="176" t="s">
        <v>83</v>
      </c>
      <c r="D213" s="177"/>
      <c r="E213" s="177"/>
      <c r="F213" s="105">
        <f>SUM(F214)</f>
        <v>76026</v>
      </c>
      <c r="G213" s="105">
        <f>SUM(G214)</f>
        <v>149170</v>
      </c>
      <c r="H213" s="105">
        <v>0</v>
      </c>
      <c r="I213" s="105">
        <f>SUM(I214)</f>
        <v>278702.58999999997</v>
      </c>
      <c r="J213" s="105">
        <f>SUM(J214)</f>
        <v>142901</v>
      </c>
      <c r="K213" s="105">
        <v>0</v>
      </c>
    </row>
    <row r="214" spans="1:11" ht="40.5">
      <c r="A214" s="1"/>
      <c r="B214" s="37"/>
      <c r="C214" s="38" t="s">
        <v>124</v>
      </c>
      <c r="D214" s="42"/>
      <c r="E214" s="42"/>
      <c r="F214" s="36">
        <f>SUM(F215:F218)</f>
        <v>76026</v>
      </c>
      <c r="G214" s="36">
        <f>SUM(G215:G218)</f>
        <v>149170</v>
      </c>
      <c r="H214" s="36">
        <f>(G214/F214)*100</f>
        <v>196.20919159235</v>
      </c>
      <c r="I214" s="36">
        <f>SUM(I215:I218)</f>
        <v>278702.58999999997</v>
      </c>
      <c r="J214" s="36">
        <f>SUM(J215:J218)</f>
        <v>142901</v>
      </c>
      <c r="K214" s="36">
        <f>(J214/I214)*100</f>
        <v>51.273653395183736</v>
      </c>
    </row>
    <row r="215" spans="1:11" ht="32.25" customHeight="1">
      <c r="A215" s="2"/>
      <c r="B215" s="112" t="s">
        <v>63</v>
      </c>
      <c r="C215" s="47" t="s">
        <v>26</v>
      </c>
      <c r="D215" s="140">
        <v>44698</v>
      </c>
      <c r="E215" s="140">
        <v>0</v>
      </c>
      <c r="F215" s="43">
        <v>0</v>
      </c>
      <c r="G215" s="43">
        <v>778</v>
      </c>
      <c r="H215" s="30">
        <v>0</v>
      </c>
      <c r="I215" s="43">
        <v>778</v>
      </c>
      <c r="J215" s="43">
        <v>800</v>
      </c>
      <c r="K215" s="30">
        <v>0</v>
      </c>
    </row>
    <row r="216" spans="1:11" ht="63.75" customHeight="1">
      <c r="A216" s="1"/>
      <c r="B216" s="135">
        <v>2310</v>
      </c>
      <c r="C216" s="64" t="s">
        <v>43</v>
      </c>
      <c r="D216" s="63">
        <v>112868</v>
      </c>
      <c r="E216" s="63">
        <v>0</v>
      </c>
      <c r="F216" s="30">
        <v>76026</v>
      </c>
      <c r="G216" s="30">
        <v>148392</v>
      </c>
      <c r="H216" s="30">
        <f>(G216/F216)*100</f>
        <v>195.18585746981296</v>
      </c>
      <c r="I216" s="30">
        <v>208276</v>
      </c>
      <c r="J216" s="30">
        <v>31570</v>
      </c>
      <c r="K216" s="30">
        <f>(J216/I216)*100</f>
        <v>15.157771418694423</v>
      </c>
    </row>
    <row r="217" spans="1:11" ht="120.75" customHeight="1">
      <c r="A217" s="2"/>
      <c r="B217" s="40" t="s">
        <v>139</v>
      </c>
      <c r="C217" s="47" t="s">
        <v>171</v>
      </c>
      <c r="D217" s="39">
        <v>600</v>
      </c>
      <c r="E217" s="39">
        <v>0</v>
      </c>
      <c r="F217" s="43">
        <v>0</v>
      </c>
      <c r="G217" s="43">
        <v>0</v>
      </c>
      <c r="H217" s="30">
        <v>0</v>
      </c>
      <c r="I217" s="43">
        <v>69648.59</v>
      </c>
      <c r="J217" s="43">
        <v>93951</v>
      </c>
      <c r="K217" s="30">
        <v>0</v>
      </c>
    </row>
    <row r="218" spans="1:11" ht="123" customHeight="1">
      <c r="A218" s="2"/>
      <c r="B218" s="40" t="s">
        <v>117</v>
      </c>
      <c r="C218" s="47" t="s">
        <v>171</v>
      </c>
      <c r="D218" s="39"/>
      <c r="E218" s="39"/>
      <c r="F218" s="43">
        <v>0</v>
      </c>
      <c r="G218" s="43">
        <v>0</v>
      </c>
      <c r="H218" s="43">
        <v>0</v>
      </c>
      <c r="I218" s="43">
        <v>0</v>
      </c>
      <c r="J218" s="43">
        <v>16580</v>
      </c>
      <c r="K218" s="43">
        <v>0</v>
      </c>
    </row>
    <row r="219" spans="1:11" ht="20.25">
      <c r="A219" s="1"/>
      <c r="B219" s="178"/>
      <c r="C219" s="83"/>
      <c r="D219" s="92"/>
      <c r="E219" s="92"/>
      <c r="F219" s="61"/>
      <c r="G219" s="61"/>
      <c r="H219" s="60"/>
      <c r="I219" s="60"/>
      <c r="J219" s="60"/>
      <c r="K219" s="60"/>
    </row>
    <row r="220" spans="1:11" ht="43.5" customHeight="1">
      <c r="A220" s="1"/>
      <c r="B220" s="135">
        <v>80146</v>
      </c>
      <c r="C220" s="120" t="s">
        <v>143</v>
      </c>
      <c r="D220" s="153" t="e">
        <f>SUM(#REF!,#REF!)</f>
        <v>#REF!</v>
      </c>
      <c r="E220" s="153" t="e">
        <f>SUM(#REF!,#REF!)</f>
        <v>#REF!</v>
      </c>
      <c r="F220" s="36">
        <f aca="true" t="shared" si="27" ref="F220:K220">SUM(F221)</f>
        <v>6337</v>
      </c>
      <c r="G220" s="36">
        <f t="shared" si="27"/>
        <v>6355.4</v>
      </c>
      <c r="H220" s="36">
        <f t="shared" si="27"/>
        <v>100.29035821366577</v>
      </c>
      <c r="I220" s="36">
        <f t="shared" si="27"/>
        <v>6355.4</v>
      </c>
      <c r="J220" s="36">
        <f t="shared" si="27"/>
        <v>0</v>
      </c>
      <c r="K220" s="36">
        <f t="shared" si="27"/>
        <v>0</v>
      </c>
    </row>
    <row r="221" spans="1:11" ht="40.5">
      <c r="A221" s="1"/>
      <c r="B221" s="37"/>
      <c r="C221" s="38" t="s">
        <v>124</v>
      </c>
      <c r="D221" s="39"/>
      <c r="E221" s="39"/>
      <c r="F221" s="105">
        <f>SUM(F222:F223)</f>
        <v>6337</v>
      </c>
      <c r="G221" s="105">
        <f>SUM(G222:G223)</f>
        <v>6355.4</v>
      </c>
      <c r="H221" s="36">
        <f>(G221/F221)*100</f>
        <v>100.29035821366577</v>
      </c>
      <c r="I221" s="105">
        <f>SUM(I222:I223)</f>
        <v>6355.4</v>
      </c>
      <c r="J221" s="105">
        <f>SUM(J222:J223)</f>
        <v>0</v>
      </c>
      <c r="K221" s="36">
        <f>(J221/I221)*100</f>
        <v>0</v>
      </c>
    </row>
    <row r="222" spans="1:11" ht="32.25" customHeight="1">
      <c r="A222" s="2"/>
      <c r="B222" s="112" t="s">
        <v>111</v>
      </c>
      <c r="C222" s="113" t="s">
        <v>20</v>
      </c>
      <c r="D222" s="140">
        <v>44698</v>
      </c>
      <c r="E222" s="140">
        <v>0</v>
      </c>
      <c r="F222" s="43">
        <v>0</v>
      </c>
      <c r="G222" s="43">
        <v>18.4</v>
      </c>
      <c r="H222" s="30">
        <v>0</v>
      </c>
      <c r="I222" s="43">
        <v>18.4</v>
      </c>
      <c r="J222" s="43">
        <v>0</v>
      </c>
      <c r="K222" s="30">
        <v>0</v>
      </c>
    </row>
    <row r="223" spans="1:11" ht="78.75" customHeight="1">
      <c r="A223" s="1"/>
      <c r="B223" s="44" t="s">
        <v>101</v>
      </c>
      <c r="C223" s="47" t="s">
        <v>102</v>
      </c>
      <c r="D223" s="63">
        <v>112868</v>
      </c>
      <c r="E223" s="63">
        <v>0</v>
      </c>
      <c r="F223" s="30">
        <v>6337</v>
      </c>
      <c r="G223" s="30">
        <v>6337</v>
      </c>
      <c r="H223" s="30">
        <f>(G223/F223)*100</f>
        <v>100</v>
      </c>
      <c r="I223" s="30">
        <v>6337</v>
      </c>
      <c r="J223" s="30">
        <v>0</v>
      </c>
      <c r="K223" s="30">
        <f>(J223/I223)*100</f>
        <v>0</v>
      </c>
    </row>
    <row r="224" spans="1:11" ht="35.25" customHeight="1">
      <c r="A224" s="1"/>
      <c r="B224" s="135">
        <v>80195</v>
      </c>
      <c r="C224" s="120" t="s">
        <v>19</v>
      </c>
      <c r="D224" s="153" t="e">
        <f>SUM(#REF!,#REF!)</f>
        <v>#REF!</v>
      </c>
      <c r="E224" s="153" t="e">
        <f>SUM(#REF!,#REF!)</f>
        <v>#REF!</v>
      </c>
      <c r="F224" s="36">
        <f aca="true" t="shared" si="28" ref="F224:K224">SUM(F225)</f>
        <v>89173</v>
      </c>
      <c r="G224" s="36">
        <f t="shared" si="28"/>
        <v>16700</v>
      </c>
      <c r="H224" s="36">
        <f t="shared" si="28"/>
        <v>18.727641774976732</v>
      </c>
      <c r="I224" s="36">
        <f t="shared" si="28"/>
        <v>55502</v>
      </c>
      <c r="J224" s="36">
        <f t="shared" si="28"/>
        <v>52391</v>
      </c>
      <c r="K224" s="36">
        <f t="shared" si="28"/>
        <v>94.39479658390688</v>
      </c>
    </row>
    <row r="225" spans="1:11" ht="40.5">
      <c r="A225" s="1"/>
      <c r="B225" s="37"/>
      <c r="C225" s="38" t="s">
        <v>125</v>
      </c>
      <c r="D225" s="39"/>
      <c r="E225" s="39"/>
      <c r="F225" s="105">
        <f>SUM(F226:F228)</f>
        <v>89173</v>
      </c>
      <c r="G225" s="105">
        <f>SUM(G226:G228)</f>
        <v>16700</v>
      </c>
      <c r="H225" s="36">
        <f>(G225/F225)*100</f>
        <v>18.727641774976732</v>
      </c>
      <c r="I225" s="105">
        <f>SUM(I226:I228)</f>
        <v>55502</v>
      </c>
      <c r="J225" s="105">
        <f>SUM(J226:J228)</f>
        <v>52391</v>
      </c>
      <c r="K225" s="36">
        <f>(J225/I225)*100</f>
        <v>94.39479658390688</v>
      </c>
    </row>
    <row r="226" spans="1:11" ht="83.25" customHeight="1">
      <c r="A226" s="1"/>
      <c r="B226" s="44" t="s">
        <v>101</v>
      </c>
      <c r="C226" s="47" t="s">
        <v>102</v>
      </c>
      <c r="D226" s="63">
        <v>112868</v>
      </c>
      <c r="E226" s="63">
        <v>0</v>
      </c>
      <c r="F226" s="30">
        <v>2200</v>
      </c>
      <c r="G226" s="30">
        <v>2200</v>
      </c>
      <c r="H226" s="30">
        <f>(G226/F226)*100</f>
        <v>100</v>
      </c>
      <c r="I226" s="30">
        <v>2200</v>
      </c>
      <c r="J226" s="30">
        <v>0</v>
      </c>
      <c r="K226" s="30">
        <f>(J226/I226)*100</f>
        <v>0</v>
      </c>
    </row>
    <row r="227" spans="1:11" ht="87" customHeight="1">
      <c r="A227" s="1"/>
      <c r="B227" s="40" t="s">
        <v>87</v>
      </c>
      <c r="C227" s="84" t="s">
        <v>25</v>
      </c>
      <c r="D227" s="91"/>
      <c r="E227" s="91"/>
      <c r="F227" s="43">
        <v>14500</v>
      </c>
      <c r="G227" s="43">
        <v>14500</v>
      </c>
      <c r="H227" s="30">
        <f>(G227/F227)*100</f>
        <v>100</v>
      </c>
      <c r="I227" s="43">
        <v>14500</v>
      </c>
      <c r="J227" s="43">
        <v>0</v>
      </c>
      <c r="K227" s="30">
        <f>(J227/I227)*100</f>
        <v>0</v>
      </c>
    </row>
    <row r="228" spans="1:11" ht="100.5" customHeight="1" thickBot="1">
      <c r="A228" s="1"/>
      <c r="B228" s="179">
        <v>2707</v>
      </c>
      <c r="C228" s="180" t="s">
        <v>100</v>
      </c>
      <c r="D228" s="181"/>
      <c r="E228" s="181"/>
      <c r="F228" s="43">
        <v>72473</v>
      </c>
      <c r="G228" s="43">
        <v>0</v>
      </c>
      <c r="H228" s="60">
        <f>(G228/F228)*100</f>
        <v>0</v>
      </c>
      <c r="I228" s="43">
        <v>38802</v>
      </c>
      <c r="J228" s="43">
        <v>52391</v>
      </c>
      <c r="K228" s="60">
        <f>(J228/I228)*100</f>
        <v>135.0213906499665</v>
      </c>
    </row>
    <row r="229" spans="1:11" ht="28.5" customHeight="1" thickBot="1">
      <c r="A229" s="1"/>
      <c r="B229" s="117"/>
      <c r="C229" s="49" t="s">
        <v>88</v>
      </c>
      <c r="D229" s="87" t="e">
        <f>SUM(D197,D202,#REF!,D224)</f>
        <v>#REF!</v>
      </c>
      <c r="E229" s="87" t="e">
        <f>SUM(E197,E202,#REF!,E224)</f>
        <v>#REF!</v>
      </c>
      <c r="F229" s="51">
        <f>SUM(F197,F202,F213,F220,F224)</f>
        <v>2395067</v>
      </c>
      <c r="G229" s="51">
        <f>SUM(G197,G202,G213,G220,G224)</f>
        <v>1704532.97</v>
      </c>
      <c r="H229" s="164">
        <f>(G229/F229)*100</f>
        <v>71.1684879796682</v>
      </c>
      <c r="I229" s="51">
        <f>SUM(I197,I202,I213,I220,I224)</f>
        <v>2788496.69</v>
      </c>
      <c r="J229" s="51">
        <f>SUM(J197,J202,J213,J220,J224)</f>
        <v>2741434</v>
      </c>
      <c r="K229" s="164">
        <f>(J229/I229)*100</f>
        <v>98.31225584133651</v>
      </c>
    </row>
    <row r="230" spans="1:11" ht="21" thickBot="1">
      <c r="A230" s="2"/>
      <c r="B230" s="100"/>
      <c r="C230" s="100"/>
      <c r="D230" s="100"/>
      <c r="E230" s="100"/>
      <c r="F230" s="165"/>
      <c r="G230" s="165"/>
      <c r="H230" s="166"/>
      <c r="I230" s="165"/>
      <c r="J230" s="166"/>
      <c r="K230" s="166"/>
    </row>
    <row r="231" spans="1:11" ht="26.25" customHeight="1">
      <c r="A231" s="1"/>
      <c r="B231" s="53">
        <v>851</v>
      </c>
      <c r="C231" s="170" t="s">
        <v>4</v>
      </c>
      <c r="D231" s="75"/>
      <c r="E231" s="75"/>
      <c r="F231" s="121"/>
      <c r="G231" s="121"/>
      <c r="H231" s="122"/>
      <c r="I231" s="121"/>
      <c r="J231" s="122"/>
      <c r="K231" s="122"/>
    </row>
    <row r="232" spans="1:11" ht="20.25">
      <c r="A232" s="1"/>
      <c r="B232" s="71"/>
      <c r="C232" s="108"/>
      <c r="D232" s="46"/>
      <c r="E232" s="46"/>
      <c r="F232" s="61"/>
      <c r="G232" s="61"/>
      <c r="H232" s="60"/>
      <c r="I232" s="61"/>
      <c r="J232" s="60"/>
      <c r="K232" s="60"/>
    </row>
    <row r="233" spans="1:11" ht="20.25">
      <c r="A233" s="1"/>
      <c r="B233" s="53">
        <v>85154</v>
      </c>
      <c r="C233" s="34" t="s">
        <v>44</v>
      </c>
      <c r="D233" s="35">
        <f>SUM(D235)</f>
        <v>500000</v>
      </c>
      <c r="E233" s="35">
        <f>SUM(E235)</f>
        <v>0</v>
      </c>
      <c r="F233" s="36">
        <f aca="true" t="shared" si="29" ref="F233:K233">SUM(F234)</f>
        <v>700000</v>
      </c>
      <c r="G233" s="36">
        <f t="shared" si="29"/>
        <v>721065.35</v>
      </c>
      <c r="H233" s="36">
        <f t="shared" si="29"/>
        <v>103.00933571428573</v>
      </c>
      <c r="I233" s="36">
        <f t="shared" si="29"/>
        <v>730000</v>
      </c>
      <c r="J233" s="36">
        <f t="shared" si="29"/>
        <v>750000</v>
      </c>
      <c r="K233" s="36">
        <f t="shared" si="29"/>
        <v>102.73972602739727</v>
      </c>
    </row>
    <row r="234" spans="1:11" ht="40.5">
      <c r="A234" s="1"/>
      <c r="B234" s="37"/>
      <c r="C234" s="38" t="s">
        <v>125</v>
      </c>
      <c r="D234" s="39"/>
      <c r="E234" s="39"/>
      <c r="F234" s="105">
        <f>SUM(F235:F235)</f>
        <v>700000</v>
      </c>
      <c r="G234" s="105">
        <f>SUM(G235:G235)</f>
        <v>721065.35</v>
      </c>
      <c r="H234" s="36">
        <f>(G234/F234)*100</f>
        <v>103.00933571428573</v>
      </c>
      <c r="I234" s="105">
        <f>SUM(I235:I235)</f>
        <v>730000</v>
      </c>
      <c r="J234" s="105">
        <f>SUM(J235:J235)</f>
        <v>750000</v>
      </c>
      <c r="K234" s="36">
        <f>(J234/I234)*100</f>
        <v>102.73972602739727</v>
      </c>
    </row>
    <row r="235" spans="1:11" ht="39" customHeight="1">
      <c r="A235" s="1"/>
      <c r="B235" s="112" t="s">
        <v>118</v>
      </c>
      <c r="C235" s="182" t="s">
        <v>45</v>
      </c>
      <c r="D235" s="39">
        <v>500000</v>
      </c>
      <c r="E235" s="39">
        <v>0</v>
      </c>
      <c r="F235" s="43">
        <v>700000</v>
      </c>
      <c r="G235" s="43">
        <v>721065.35</v>
      </c>
      <c r="H235" s="30">
        <f>(G235/F235)*100</f>
        <v>103.00933571428573</v>
      </c>
      <c r="I235" s="43">
        <v>730000</v>
      </c>
      <c r="J235" s="43">
        <v>750000</v>
      </c>
      <c r="K235" s="30">
        <f>(J235/I235)*100</f>
        <v>102.73972602739727</v>
      </c>
    </row>
    <row r="236" spans="1:11" ht="20.25">
      <c r="A236" s="1"/>
      <c r="B236" s="178"/>
      <c r="C236" s="83"/>
      <c r="D236" s="46"/>
      <c r="E236" s="46"/>
      <c r="F236" s="60"/>
      <c r="G236" s="60"/>
      <c r="H236" s="60"/>
      <c r="I236" s="60"/>
      <c r="J236" s="60"/>
      <c r="K236" s="60"/>
    </row>
    <row r="237" spans="1:11" ht="20.25">
      <c r="A237" s="1"/>
      <c r="B237" s="53">
        <v>85178</v>
      </c>
      <c r="C237" s="34" t="s">
        <v>141</v>
      </c>
      <c r="D237" s="35">
        <f>SUM(D239)</f>
        <v>451000</v>
      </c>
      <c r="E237" s="35">
        <f>SUM(E239)</f>
        <v>0</v>
      </c>
      <c r="F237" s="36">
        <f aca="true" t="shared" si="30" ref="F237:K237">SUM(F238)</f>
        <v>11500</v>
      </c>
      <c r="G237" s="36">
        <f t="shared" si="30"/>
        <v>10980</v>
      </c>
      <c r="H237" s="36">
        <f t="shared" si="30"/>
        <v>95.47826086956522</v>
      </c>
      <c r="I237" s="36">
        <f t="shared" si="30"/>
        <v>11500</v>
      </c>
      <c r="J237" s="36">
        <f t="shared" si="30"/>
        <v>0</v>
      </c>
      <c r="K237" s="36">
        <f t="shared" si="30"/>
        <v>0</v>
      </c>
    </row>
    <row r="238" spans="1:11" ht="40.5">
      <c r="A238" s="1"/>
      <c r="B238" s="37"/>
      <c r="C238" s="38" t="s">
        <v>125</v>
      </c>
      <c r="D238" s="39"/>
      <c r="E238" s="39"/>
      <c r="F238" s="105">
        <f>SUM(F239:F239)</f>
        <v>11500</v>
      </c>
      <c r="G238" s="105">
        <f>SUM(G239:G239)</f>
        <v>10980</v>
      </c>
      <c r="H238" s="36">
        <f>(G238/F238)*100</f>
        <v>95.47826086956522</v>
      </c>
      <c r="I238" s="105">
        <f>SUM(I239:I239)</f>
        <v>11500</v>
      </c>
      <c r="J238" s="105">
        <f>SUM(J239:J239)</f>
        <v>0</v>
      </c>
      <c r="K238" s="36">
        <f>(J238/I238)*100</f>
        <v>0</v>
      </c>
    </row>
    <row r="239" spans="1:11" ht="62.25" customHeight="1">
      <c r="A239" s="2"/>
      <c r="B239" s="127">
        <v>2030</v>
      </c>
      <c r="C239" s="65" t="s">
        <v>48</v>
      </c>
      <c r="D239" s="39">
        <v>451000</v>
      </c>
      <c r="E239" s="39">
        <v>0</v>
      </c>
      <c r="F239" s="43">
        <v>11500</v>
      </c>
      <c r="G239" s="43">
        <v>10980</v>
      </c>
      <c r="H239" s="30">
        <f>(G239/F239)*100</f>
        <v>95.47826086956522</v>
      </c>
      <c r="I239" s="43">
        <v>11500</v>
      </c>
      <c r="J239" s="43">
        <v>0</v>
      </c>
      <c r="K239" s="30">
        <f>(J239/I239)*100</f>
        <v>0</v>
      </c>
    </row>
    <row r="240" spans="1:11" ht="20.25">
      <c r="A240" s="1"/>
      <c r="B240" s="178"/>
      <c r="C240" s="83"/>
      <c r="D240" s="46"/>
      <c r="E240" s="46"/>
      <c r="F240" s="61"/>
      <c r="G240" s="61"/>
      <c r="H240" s="60"/>
      <c r="I240" s="60"/>
      <c r="J240" s="60"/>
      <c r="K240" s="60"/>
    </row>
    <row r="241" spans="1:11" ht="20.25">
      <c r="A241" s="1"/>
      <c r="B241" s="178"/>
      <c r="C241" s="83"/>
      <c r="D241" s="46"/>
      <c r="E241" s="46"/>
      <c r="F241" s="61"/>
      <c r="G241" s="60"/>
      <c r="H241" s="60"/>
      <c r="I241" s="60"/>
      <c r="J241" s="60"/>
      <c r="K241" s="60"/>
    </row>
    <row r="242" spans="1:11" ht="20.25">
      <c r="A242" s="1"/>
      <c r="B242" s="53">
        <v>85195</v>
      </c>
      <c r="C242" s="34" t="s">
        <v>19</v>
      </c>
      <c r="D242" s="35">
        <f>SUM(D244)</f>
        <v>600</v>
      </c>
      <c r="E242" s="35">
        <f>SUM(E244)</f>
        <v>0</v>
      </c>
      <c r="F242" s="36">
        <f>SUM(F244)</f>
        <v>270</v>
      </c>
      <c r="G242" s="36">
        <f>SUM(G244)</f>
        <v>0</v>
      </c>
      <c r="H242" s="36">
        <f>(G242/F242)*100</f>
        <v>0</v>
      </c>
      <c r="I242" s="36">
        <f>SUM(I244)</f>
        <v>270</v>
      </c>
      <c r="J242" s="36">
        <f>SUM(J244)</f>
        <v>1440</v>
      </c>
      <c r="K242" s="36">
        <f>(J242/I242)*100</f>
        <v>533.3333333333333</v>
      </c>
    </row>
    <row r="243" spans="1:11" ht="40.5">
      <c r="A243" s="1"/>
      <c r="B243" s="37"/>
      <c r="C243" s="38" t="s">
        <v>125</v>
      </c>
      <c r="D243" s="39"/>
      <c r="E243" s="39"/>
      <c r="F243" s="105">
        <f>SUM(F244)</f>
        <v>270</v>
      </c>
      <c r="G243" s="105">
        <f>SUM(G244)</f>
        <v>0</v>
      </c>
      <c r="H243" s="36">
        <f>(G243/F243)*100</f>
        <v>0</v>
      </c>
      <c r="I243" s="105">
        <f>SUM(I244)</f>
        <v>270</v>
      </c>
      <c r="J243" s="105">
        <f>SUM(J244)</f>
        <v>1440</v>
      </c>
      <c r="K243" s="36">
        <f>(J243/I243)*100</f>
        <v>533.3333333333333</v>
      </c>
    </row>
    <row r="244" spans="1:11" ht="90" customHeight="1" thickBot="1">
      <c r="A244" s="1"/>
      <c r="B244" s="44" t="s">
        <v>101</v>
      </c>
      <c r="C244" s="47" t="s">
        <v>102</v>
      </c>
      <c r="D244" s="42">
        <v>600</v>
      </c>
      <c r="E244" s="42">
        <v>0</v>
      </c>
      <c r="F244" s="30">
        <v>270</v>
      </c>
      <c r="G244" s="30">
        <v>0</v>
      </c>
      <c r="H244" s="93">
        <f>(G244/F244)*100</f>
        <v>0</v>
      </c>
      <c r="I244" s="30">
        <v>270</v>
      </c>
      <c r="J244" s="30">
        <v>1440</v>
      </c>
      <c r="K244" s="30">
        <f>(J244/I244)*100</f>
        <v>533.3333333333333</v>
      </c>
    </row>
    <row r="245" spans="1:11" ht="31.5" customHeight="1" thickBot="1">
      <c r="A245" s="1"/>
      <c r="B245" s="94"/>
      <c r="C245" s="49" t="s">
        <v>15</v>
      </c>
      <c r="D245" s="50" t="e">
        <f>SUM(D233,#REF!)</f>
        <v>#REF!</v>
      </c>
      <c r="E245" s="50" t="e">
        <f>SUM(E233,#REF!)</f>
        <v>#REF!</v>
      </c>
      <c r="F245" s="51">
        <f>SUM(F233,F237,F242)</f>
        <v>711770</v>
      </c>
      <c r="G245" s="51">
        <f>SUM(G233,G237,G242)</f>
        <v>732045.35</v>
      </c>
      <c r="H245" s="36">
        <f>(G245/F245)*100</f>
        <v>102.84858170476419</v>
      </c>
      <c r="I245" s="51">
        <f>SUM(I233,I237,I242)</f>
        <v>741770</v>
      </c>
      <c r="J245" s="51">
        <f>SUM(J233,J237,J242)</f>
        <v>751440</v>
      </c>
      <c r="K245" s="36">
        <f>(J245/I245)*100</f>
        <v>101.30363859417339</v>
      </c>
    </row>
    <row r="246" spans="1:11" ht="20.25">
      <c r="A246" s="1"/>
      <c r="B246" s="95"/>
      <c r="C246" s="96"/>
      <c r="D246" s="97"/>
      <c r="E246" s="97"/>
      <c r="F246" s="98"/>
      <c r="G246" s="98"/>
      <c r="H246" s="99"/>
      <c r="I246" s="98"/>
      <c r="J246" s="99"/>
      <c r="K246" s="99"/>
    </row>
    <row r="247" spans="1:11" ht="21" thickBot="1">
      <c r="A247" s="1"/>
      <c r="B247" s="100"/>
      <c r="C247" s="101"/>
      <c r="D247" s="102"/>
      <c r="E247" s="102"/>
      <c r="F247" s="103"/>
      <c r="G247" s="103"/>
      <c r="H247" s="104"/>
      <c r="I247" s="103"/>
      <c r="J247" s="104"/>
      <c r="K247" s="104"/>
    </row>
    <row r="248" spans="1:11" ht="26.25" customHeight="1">
      <c r="A248" s="2"/>
      <c r="B248" s="135">
        <v>852</v>
      </c>
      <c r="C248" s="170" t="s">
        <v>46</v>
      </c>
      <c r="D248" s="75"/>
      <c r="E248" s="75"/>
      <c r="F248" s="121"/>
      <c r="G248" s="121"/>
      <c r="H248" s="122"/>
      <c r="I248" s="121"/>
      <c r="J248" s="122"/>
      <c r="K248" s="122"/>
    </row>
    <row r="249" spans="1:11" ht="25.5" customHeight="1">
      <c r="A249" s="2"/>
      <c r="B249" s="135">
        <v>85202</v>
      </c>
      <c r="C249" s="183" t="s">
        <v>173</v>
      </c>
      <c r="D249" s="35">
        <f>SUM(D253)</f>
        <v>100000</v>
      </c>
      <c r="E249" s="35">
        <f>SUM(E253)</f>
        <v>0</v>
      </c>
      <c r="F249" s="36">
        <f>SUM(F250)</f>
        <v>0</v>
      </c>
      <c r="G249" s="36">
        <f>SUM(G250)</f>
        <v>0</v>
      </c>
      <c r="H249" s="36">
        <v>0</v>
      </c>
      <c r="I249" s="36">
        <f>SUM(I250)</f>
        <v>0</v>
      </c>
      <c r="J249" s="36">
        <f>SUM(J250)</f>
        <v>419097</v>
      </c>
      <c r="K249" s="36">
        <v>0</v>
      </c>
    </row>
    <row r="250" spans="1:11" ht="45" customHeight="1">
      <c r="A250" s="2"/>
      <c r="B250" s="37"/>
      <c r="C250" s="38" t="s">
        <v>125</v>
      </c>
      <c r="D250" s="39"/>
      <c r="E250" s="39"/>
      <c r="F250" s="105">
        <f>SUM(F251:F253)</f>
        <v>0</v>
      </c>
      <c r="G250" s="105">
        <f>SUM(G251:G253)</f>
        <v>0</v>
      </c>
      <c r="H250" s="36">
        <v>0</v>
      </c>
      <c r="I250" s="105">
        <f>SUM(I251:I253)</f>
        <v>0</v>
      </c>
      <c r="J250" s="105">
        <f>SUM(J251:J253)</f>
        <v>419097</v>
      </c>
      <c r="K250" s="36">
        <v>0</v>
      </c>
    </row>
    <row r="251" spans="1:11" ht="32.25" customHeight="1">
      <c r="A251" s="2"/>
      <c r="B251" s="112" t="s">
        <v>63</v>
      </c>
      <c r="C251" s="47" t="s">
        <v>26</v>
      </c>
      <c r="D251" s="140">
        <v>44698</v>
      </c>
      <c r="E251" s="140">
        <v>0</v>
      </c>
      <c r="F251" s="43">
        <v>0</v>
      </c>
      <c r="G251" s="43">
        <v>0</v>
      </c>
      <c r="H251" s="30">
        <v>0</v>
      </c>
      <c r="I251" s="43">
        <v>0</v>
      </c>
      <c r="J251" s="43">
        <v>300595</v>
      </c>
      <c r="K251" s="30">
        <v>0</v>
      </c>
    </row>
    <row r="252" spans="1:11" ht="99.75" customHeight="1">
      <c r="A252" s="1"/>
      <c r="B252" s="40" t="s">
        <v>62</v>
      </c>
      <c r="C252" s="65" t="s">
        <v>120</v>
      </c>
      <c r="D252" s="39">
        <v>170000</v>
      </c>
      <c r="E252" s="39">
        <v>0</v>
      </c>
      <c r="F252" s="43">
        <v>0</v>
      </c>
      <c r="G252" s="43">
        <v>0</v>
      </c>
      <c r="H252" s="30">
        <v>0</v>
      </c>
      <c r="I252" s="43">
        <v>0</v>
      </c>
      <c r="J252" s="43">
        <v>13976</v>
      </c>
      <c r="K252" s="30">
        <v>0</v>
      </c>
    </row>
    <row r="253" spans="1:11" ht="35.25" customHeight="1">
      <c r="A253" s="1"/>
      <c r="B253" s="112" t="s">
        <v>65</v>
      </c>
      <c r="C253" s="57" t="s">
        <v>23</v>
      </c>
      <c r="D253" s="39">
        <v>100000</v>
      </c>
      <c r="E253" s="39">
        <v>0</v>
      </c>
      <c r="F253" s="43">
        <v>0</v>
      </c>
      <c r="G253" s="43">
        <v>0</v>
      </c>
      <c r="H253" s="30">
        <v>0</v>
      </c>
      <c r="I253" s="43">
        <v>0</v>
      </c>
      <c r="J253" s="43">
        <v>104526</v>
      </c>
      <c r="K253" s="30">
        <v>0</v>
      </c>
    </row>
    <row r="254" spans="1:11" ht="78" customHeight="1">
      <c r="A254" s="2"/>
      <c r="B254" s="135">
        <v>85212</v>
      </c>
      <c r="C254" s="184" t="s">
        <v>162</v>
      </c>
      <c r="D254" s="35">
        <f>SUM(D258)</f>
        <v>600</v>
      </c>
      <c r="E254" s="35">
        <f>SUM(E258)</f>
        <v>0</v>
      </c>
      <c r="F254" s="36">
        <f>SUM(F255)</f>
        <v>7944300</v>
      </c>
      <c r="G254" s="36">
        <f>SUM(G255)</f>
        <v>5852065.18</v>
      </c>
      <c r="H254" s="36">
        <f>(G254/F254)*100</f>
        <v>73.66369824905907</v>
      </c>
      <c r="I254" s="36">
        <f>SUM(I255)</f>
        <v>8022008.43</v>
      </c>
      <c r="J254" s="36">
        <f>SUM(J255)</f>
        <v>7800000</v>
      </c>
      <c r="K254" s="36">
        <f>(J254/I254)*100</f>
        <v>97.23250814384896</v>
      </c>
    </row>
    <row r="255" spans="1:11" ht="42" customHeight="1">
      <c r="A255" s="2"/>
      <c r="B255" s="37"/>
      <c r="C255" s="38" t="s">
        <v>125</v>
      </c>
      <c r="D255" s="39"/>
      <c r="E255" s="39"/>
      <c r="F255" s="105">
        <f>SUM(F256:F260)</f>
        <v>7944300</v>
      </c>
      <c r="G255" s="105">
        <f>SUM(G256:G260)</f>
        <v>5852065.18</v>
      </c>
      <c r="H255" s="36">
        <f>(G255/F255)*100</f>
        <v>73.66369824905907</v>
      </c>
      <c r="I255" s="105">
        <f>SUM(I256:I260)</f>
        <v>8022008.43</v>
      </c>
      <c r="J255" s="105">
        <f>SUM(J256:J260)</f>
        <v>7800000</v>
      </c>
      <c r="K255" s="36">
        <f>(J255/I255)*100</f>
        <v>97.23250814384896</v>
      </c>
    </row>
    <row r="256" spans="1:11" ht="32.25" customHeight="1">
      <c r="A256" s="2"/>
      <c r="B256" s="112" t="s">
        <v>63</v>
      </c>
      <c r="C256" s="47" t="s">
        <v>26</v>
      </c>
      <c r="D256" s="140">
        <v>44698</v>
      </c>
      <c r="E256" s="140">
        <v>0</v>
      </c>
      <c r="F256" s="43">
        <v>0</v>
      </c>
      <c r="G256" s="43">
        <v>8.8</v>
      </c>
      <c r="H256" s="30">
        <v>0</v>
      </c>
      <c r="I256" s="43">
        <v>8.8</v>
      </c>
      <c r="J256" s="43">
        <v>0</v>
      </c>
      <c r="K256" s="30">
        <v>0</v>
      </c>
    </row>
    <row r="257" spans="1:11" ht="32.25" customHeight="1">
      <c r="A257" s="1"/>
      <c r="B257" s="112" t="s">
        <v>111</v>
      </c>
      <c r="C257" s="113" t="s">
        <v>20</v>
      </c>
      <c r="D257" s="39">
        <v>17000</v>
      </c>
      <c r="E257" s="39">
        <v>0</v>
      </c>
      <c r="F257" s="43">
        <v>0</v>
      </c>
      <c r="G257" s="43">
        <v>6833.99</v>
      </c>
      <c r="H257" s="30">
        <v>0</v>
      </c>
      <c r="I257" s="43">
        <v>6833.99</v>
      </c>
      <c r="J257" s="43">
        <v>8000</v>
      </c>
      <c r="K257" s="30">
        <v>0</v>
      </c>
    </row>
    <row r="258" spans="1:11" ht="86.25" customHeight="1">
      <c r="A258" s="2"/>
      <c r="B258" s="44" t="s">
        <v>101</v>
      </c>
      <c r="C258" s="47" t="s">
        <v>102</v>
      </c>
      <c r="D258" s="42">
        <v>600</v>
      </c>
      <c r="E258" s="42">
        <v>0</v>
      </c>
      <c r="F258" s="30">
        <v>7944300</v>
      </c>
      <c r="G258" s="30">
        <v>5788000</v>
      </c>
      <c r="H258" s="30">
        <f>(G258/F258)*100</f>
        <v>72.85726873355739</v>
      </c>
      <c r="I258" s="30">
        <v>7944300</v>
      </c>
      <c r="J258" s="30">
        <v>7717000</v>
      </c>
      <c r="K258" s="30">
        <f>(J258/I258)*100</f>
        <v>97.13882909759198</v>
      </c>
    </row>
    <row r="259" spans="1:11" ht="84" customHeight="1">
      <c r="A259" s="2"/>
      <c r="B259" s="40">
        <v>2360</v>
      </c>
      <c r="C259" s="84" t="s">
        <v>163</v>
      </c>
      <c r="D259" s="91">
        <v>5470</v>
      </c>
      <c r="E259" s="91">
        <v>0</v>
      </c>
      <c r="F259" s="43">
        <v>0</v>
      </c>
      <c r="G259" s="43">
        <v>56356.75</v>
      </c>
      <c r="H259" s="30">
        <v>0</v>
      </c>
      <c r="I259" s="43">
        <v>70000</v>
      </c>
      <c r="J259" s="43">
        <v>75000</v>
      </c>
      <c r="K259" s="30">
        <v>0</v>
      </c>
    </row>
    <row r="260" spans="1:11" ht="143.25" customHeight="1">
      <c r="A260" s="2"/>
      <c r="B260" s="40" t="s">
        <v>144</v>
      </c>
      <c r="C260" s="84" t="s">
        <v>145</v>
      </c>
      <c r="D260" s="91">
        <v>5470</v>
      </c>
      <c r="E260" s="91">
        <v>0</v>
      </c>
      <c r="F260" s="43">
        <v>0</v>
      </c>
      <c r="G260" s="43">
        <v>865.64</v>
      </c>
      <c r="H260" s="30">
        <v>0</v>
      </c>
      <c r="I260" s="43">
        <v>865.64</v>
      </c>
      <c r="J260" s="43">
        <v>0</v>
      </c>
      <c r="K260" s="30">
        <v>0</v>
      </c>
    </row>
    <row r="261" spans="1:11" ht="141.75" customHeight="1">
      <c r="A261" s="2"/>
      <c r="B261" s="135">
        <v>85213</v>
      </c>
      <c r="C261" s="136" t="s">
        <v>130</v>
      </c>
      <c r="D261" s="35">
        <f>SUM(D264)</f>
        <v>451000</v>
      </c>
      <c r="E261" s="35">
        <f>SUM(E264)</f>
        <v>0</v>
      </c>
      <c r="F261" s="36">
        <f aca="true" t="shared" si="31" ref="F261:K261">SUM(F262)</f>
        <v>67000</v>
      </c>
      <c r="G261" s="36">
        <f t="shared" si="31"/>
        <v>51970</v>
      </c>
      <c r="H261" s="36">
        <f t="shared" si="31"/>
        <v>77.56716417910448</v>
      </c>
      <c r="I261" s="36">
        <f t="shared" si="31"/>
        <v>67000</v>
      </c>
      <c r="J261" s="36">
        <f t="shared" si="31"/>
        <v>66000</v>
      </c>
      <c r="K261" s="36">
        <f t="shared" si="31"/>
        <v>98.50746268656717</v>
      </c>
    </row>
    <row r="262" spans="1:11" ht="41.25" customHeight="1">
      <c r="A262" s="2"/>
      <c r="B262" s="37"/>
      <c r="C262" s="38" t="s">
        <v>121</v>
      </c>
      <c r="D262" s="39"/>
      <c r="E262" s="39"/>
      <c r="F262" s="105">
        <f>SUM(F263:F264)</f>
        <v>67000</v>
      </c>
      <c r="G262" s="105">
        <f>SUM(G263:G264)</f>
        <v>51970</v>
      </c>
      <c r="H262" s="36">
        <f>(G262/F262)*100</f>
        <v>77.56716417910448</v>
      </c>
      <c r="I262" s="105">
        <f>SUM(I263:I264)</f>
        <v>67000</v>
      </c>
      <c r="J262" s="105">
        <f>SUM(J263:J264)</f>
        <v>66000</v>
      </c>
      <c r="K262" s="36">
        <f>(J262/I262)*100</f>
        <v>98.50746268656717</v>
      </c>
    </row>
    <row r="263" spans="1:11" ht="84" customHeight="1">
      <c r="A263" s="2"/>
      <c r="B263" s="44" t="s">
        <v>101</v>
      </c>
      <c r="C263" s="47" t="s">
        <v>102</v>
      </c>
      <c r="D263" s="42">
        <v>600</v>
      </c>
      <c r="E263" s="42">
        <v>0</v>
      </c>
      <c r="F263" s="30">
        <v>28000</v>
      </c>
      <c r="G263" s="30">
        <v>21470</v>
      </c>
      <c r="H263" s="30">
        <f>(G263/F263)*100</f>
        <v>76.67857142857143</v>
      </c>
      <c r="I263" s="30">
        <v>28000</v>
      </c>
      <c r="J263" s="30">
        <v>30000</v>
      </c>
      <c r="K263" s="30">
        <f>(J263/I263)*100</f>
        <v>107.14285714285714</v>
      </c>
    </row>
    <row r="264" spans="1:11" ht="63.75" customHeight="1">
      <c r="A264" s="2"/>
      <c r="B264" s="127">
        <v>2030</v>
      </c>
      <c r="C264" s="65" t="s">
        <v>48</v>
      </c>
      <c r="D264" s="39">
        <v>451000</v>
      </c>
      <c r="E264" s="39">
        <v>0</v>
      </c>
      <c r="F264" s="43">
        <v>39000</v>
      </c>
      <c r="G264" s="43">
        <v>30500</v>
      </c>
      <c r="H264" s="30">
        <f>(G264/F264)*100</f>
        <v>78.2051282051282</v>
      </c>
      <c r="I264" s="43">
        <v>39000</v>
      </c>
      <c r="J264" s="43">
        <v>36000</v>
      </c>
      <c r="K264" s="30">
        <f>(J264/I264)*100</f>
        <v>92.3076923076923</v>
      </c>
    </row>
    <row r="265" spans="1:11" ht="20.25">
      <c r="A265" s="2"/>
      <c r="B265" s="71"/>
      <c r="C265" s="71"/>
      <c r="D265" s="71"/>
      <c r="E265" s="71"/>
      <c r="F265" s="61"/>
      <c r="G265" s="61"/>
      <c r="H265" s="60"/>
      <c r="I265" s="60"/>
      <c r="J265" s="60"/>
      <c r="K265" s="60"/>
    </row>
    <row r="266" spans="1:11" ht="40.5">
      <c r="A266" s="2"/>
      <c r="B266" s="135">
        <v>85214</v>
      </c>
      <c r="C266" s="136" t="s">
        <v>47</v>
      </c>
      <c r="D266" s="35">
        <f>SUM(D268)</f>
        <v>451000</v>
      </c>
      <c r="E266" s="35">
        <f>SUM(E268)</f>
        <v>0</v>
      </c>
      <c r="F266" s="36">
        <f aca="true" t="shared" si="32" ref="F266:K266">SUM(F267)</f>
        <v>626000</v>
      </c>
      <c r="G266" s="36">
        <f t="shared" si="32"/>
        <v>440266</v>
      </c>
      <c r="H266" s="36">
        <f t="shared" si="32"/>
        <v>70.33003194888178</v>
      </c>
      <c r="I266" s="36">
        <f t="shared" si="32"/>
        <v>626000</v>
      </c>
      <c r="J266" s="36">
        <f t="shared" si="32"/>
        <v>561000</v>
      </c>
      <c r="K266" s="36">
        <f t="shared" si="32"/>
        <v>89.61661341853035</v>
      </c>
    </row>
    <row r="267" spans="1:11" ht="40.5">
      <c r="A267" s="2"/>
      <c r="B267" s="37"/>
      <c r="C267" s="38" t="s">
        <v>125</v>
      </c>
      <c r="D267" s="39"/>
      <c r="E267" s="39"/>
      <c r="F267" s="105">
        <f>SUM(F268:F268)</f>
        <v>626000</v>
      </c>
      <c r="G267" s="105">
        <f>SUM(G268:G268)</f>
        <v>440266</v>
      </c>
      <c r="H267" s="36">
        <f>(G267/F267)*100</f>
        <v>70.33003194888178</v>
      </c>
      <c r="I267" s="105">
        <f>SUM(I268:I268)</f>
        <v>626000</v>
      </c>
      <c r="J267" s="105">
        <f>SUM(J268:J268)</f>
        <v>561000</v>
      </c>
      <c r="K267" s="36">
        <f>(J267/I267)*100</f>
        <v>89.61661341853035</v>
      </c>
    </row>
    <row r="268" spans="1:11" ht="40.5">
      <c r="A268" s="2"/>
      <c r="B268" s="127">
        <v>2030</v>
      </c>
      <c r="C268" s="65" t="s">
        <v>48</v>
      </c>
      <c r="D268" s="39">
        <v>451000</v>
      </c>
      <c r="E268" s="39">
        <v>0</v>
      </c>
      <c r="F268" s="43">
        <v>626000</v>
      </c>
      <c r="G268" s="43">
        <v>440266</v>
      </c>
      <c r="H268" s="43">
        <f>(G268/F268)*100</f>
        <v>70.33003194888178</v>
      </c>
      <c r="I268" s="43">
        <v>626000</v>
      </c>
      <c r="J268" s="43">
        <v>561000</v>
      </c>
      <c r="K268" s="43">
        <f>(J268/I268)*100</f>
        <v>89.61661341853035</v>
      </c>
    </row>
    <row r="269" spans="1:11" ht="20.25">
      <c r="A269" s="2"/>
      <c r="B269" s="185"/>
      <c r="C269" s="186"/>
      <c r="D269" s="138"/>
      <c r="E269" s="138"/>
      <c r="F269" s="80"/>
      <c r="G269" s="80"/>
      <c r="H269" s="81"/>
      <c r="I269" s="81"/>
      <c r="J269" s="81"/>
      <c r="K269" s="81"/>
    </row>
    <row r="270" spans="1:11" ht="20.25">
      <c r="A270" s="2"/>
      <c r="B270" s="135">
        <v>85215</v>
      </c>
      <c r="C270" s="136" t="s">
        <v>146</v>
      </c>
      <c r="D270" s="35">
        <f>SUM(D272)</f>
        <v>44698</v>
      </c>
      <c r="E270" s="35">
        <f>SUM(E272)</f>
        <v>0</v>
      </c>
      <c r="F270" s="36">
        <f>SUM(F271)</f>
        <v>0</v>
      </c>
      <c r="G270" s="36">
        <f>SUM(G271)</f>
        <v>2159.09</v>
      </c>
      <c r="H270" s="36">
        <v>0</v>
      </c>
      <c r="I270" s="36">
        <f>SUM(I271)</f>
        <v>2159.09</v>
      </c>
      <c r="J270" s="36">
        <f>SUM(J271)</f>
        <v>0</v>
      </c>
      <c r="K270" s="36">
        <v>0</v>
      </c>
    </row>
    <row r="271" spans="1:11" ht="40.5">
      <c r="A271" s="2"/>
      <c r="B271" s="37"/>
      <c r="C271" s="38" t="s">
        <v>125</v>
      </c>
      <c r="D271" s="39"/>
      <c r="E271" s="39"/>
      <c r="F271" s="105">
        <f>SUM(F272:F273)</f>
        <v>0</v>
      </c>
      <c r="G271" s="105">
        <f>SUM(G272:G273)</f>
        <v>2159.09</v>
      </c>
      <c r="H271" s="36">
        <v>0</v>
      </c>
      <c r="I271" s="105">
        <f>SUM(I272:I273)</f>
        <v>2159.09</v>
      </c>
      <c r="J271" s="105">
        <f>SUM(J272:J273)</f>
        <v>0</v>
      </c>
      <c r="K271" s="36">
        <v>0</v>
      </c>
    </row>
    <row r="272" spans="1:11" ht="32.25" customHeight="1">
      <c r="A272" s="2"/>
      <c r="B272" s="112" t="s">
        <v>63</v>
      </c>
      <c r="C272" s="47" t="s">
        <v>26</v>
      </c>
      <c r="D272" s="140">
        <v>44698</v>
      </c>
      <c r="E272" s="140">
        <v>0</v>
      </c>
      <c r="F272" s="43">
        <v>0</v>
      </c>
      <c r="G272" s="43">
        <v>1899.86</v>
      </c>
      <c r="H272" s="30">
        <v>0</v>
      </c>
      <c r="I272" s="43">
        <v>1899.86</v>
      </c>
      <c r="J272" s="43">
        <v>0</v>
      </c>
      <c r="K272" s="30">
        <v>0</v>
      </c>
    </row>
    <row r="273" spans="1:11" ht="21" customHeight="1">
      <c r="A273" s="1"/>
      <c r="B273" s="112" t="s">
        <v>111</v>
      </c>
      <c r="C273" s="113" t="s">
        <v>20</v>
      </c>
      <c r="D273" s="39">
        <v>17000</v>
      </c>
      <c r="E273" s="39">
        <v>0</v>
      </c>
      <c r="F273" s="43">
        <v>0</v>
      </c>
      <c r="G273" s="43">
        <v>259.23</v>
      </c>
      <c r="H273" s="30">
        <v>0</v>
      </c>
      <c r="I273" s="43">
        <v>259.23</v>
      </c>
      <c r="J273" s="43">
        <v>0</v>
      </c>
      <c r="K273" s="30">
        <v>0</v>
      </c>
    </row>
    <row r="274" spans="1:11" ht="20.25">
      <c r="A274" s="2"/>
      <c r="B274" s="178"/>
      <c r="C274" s="187"/>
      <c r="D274" s="46"/>
      <c r="E274" s="46"/>
      <c r="F274" s="61"/>
      <c r="G274" s="61"/>
      <c r="H274" s="60"/>
      <c r="I274" s="60"/>
      <c r="J274" s="60"/>
      <c r="K274" s="60"/>
    </row>
    <row r="275" spans="1:11" ht="20.25">
      <c r="A275" s="2"/>
      <c r="B275" s="135">
        <v>85216</v>
      </c>
      <c r="C275" s="136" t="s">
        <v>115</v>
      </c>
      <c r="D275" s="35" t="e">
        <f>SUM(#REF!)</f>
        <v>#REF!</v>
      </c>
      <c r="E275" s="35" t="e">
        <f>SUM(#REF!)</f>
        <v>#REF!</v>
      </c>
      <c r="F275" s="36">
        <f aca="true" t="shared" si="33" ref="F275:K275">SUM(F276)</f>
        <v>474000</v>
      </c>
      <c r="G275" s="36">
        <f t="shared" si="33"/>
        <v>372160</v>
      </c>
      <c r="H275" s="36">
        <f t="shared" si="33"/>
        <v>78.51476793248945</v>
      </c>
      <c r="I275" s="36">
        <f t="shared" si="33"/>
        <v>474000</v>
      </c>
      <c r="J275" s="36">
        <f t="shared" si="33"/>
        <v>414000</v>
      </c>
      <c r="K275" s="36">
        <f t="shared" si="33"/>
        <v>87.34177215189874</v>
      </c>
    </row>
    <row r="276" spans="1:11" ht="40.5">
      <c r="A276" s="2"/>
      <c r="B276" s="37"/>
      <c r="C276" s="38" t="s">
        <v>125</v>
      </c>
      <c r="D276" s="39"/>
      <c r="E276" s="39"/>
      <c r="F276" s="105">
        <f>SUM(F277:F277)</f>
        <v>474000</v>
      </c>
      <c r="G276" s="105">
        <f>SUM(G277:G277)</f>
        <v>372160</v>
      </c>
      <c r="H276" s="36">
        <f>(G276/F276)*100</f>
        <v>78.51476793248945</v>
      </c>
      <c r="I276" s="105">
        <f>SUM(I277:I277)</f>
        <v>474000</v>
      </c>
      <c r="J276" s="105">
        <f>SUM(J277:J277)</f>
        <v>414000</v>
      </c>
      <c r="K276" s="36">
        <f>(J276/I276)*100</f>
        <v>87.34177215189874</v>
      </c>
    </row>
    <row r="277" spans="1:11" ht="62.25" customHeight="1">
      <c r="A277" s="2"/>
      <c r="B277" s="179">
        <v>2030</v>
      </c>
      <c r="C277" s="180" t="s">
        <v>48</v>
      </c>
      <c r="D277" s="188">
        <v>465000</v>
      </c>
      <c r="E277" s="188">
        <v>41750</v>
      </c>
      <c r="F277" s="30">
        <v>474000</v>
      </c>
      <c r="G277" s="30">
        <v>372160</v>
      </c>
      <c r="H277" s="30">
        <f>(G277/F277)*100</f>
        <v>78.51476793248945</v>
      </c>
      <c r="I277" s="30">
        <v>474000</v>
      </c>
      <c r="J277" s="30">
        <v>414000</v>
      </c>
      <c r="K277" s="30">
        <f>(J277/I277)*100</f>
        <v>87.34177215189874</v>
      </c>
    </row>
    <row r="278" spans="1:11" ht="20.25">
      <c r="A278" s="2"/>
      <c r="B278" s="189"/>
      <c r="C278" s="71"/>
      <c r="D278" s="71"/>
      <c r="E278" s="71"/>
      <c r="F278" s="61"/>
      <c r="G278" s="61"/>
      <c r="H278" s="60"/>
      <c r="I278" s="60"/>
      <c r="J278" s="60"/>
      <c r="K278" s="60"/>
    </row>
    <row r="279" spans="1:11" ht="20.25">
      <c r="A279" s="2"/>
      <c r="B279" s="190">
        <v>85219</v>
      </c>
      <c r="C279" s="170" t="s">
        <v>49</v>
      </c>
      <c r="D279" s="35">
        <f aca="true" t="shared" si="34" ref="D279:K279">SUM(D282)</f>
        <v>465000</v>
      </c>
      <c r="E279" s="35">
        <f t="shared" si="34"/>
        <v>41750</v>
      </c>
      <c r="F279" s="36">
        <f t="shared" si="34"/>
        <v>541850</v>
      </c>
      <c r="G279" s="36">
        <f t="shared" si="34"/>
        <v>416744</v>
      </c>
      <c r="H279" s="36">
        <f t="shared" si="34"/>
        <v>76.91132232167574</v>
      </c>
      <c r="I279" s="36">
        <f t="shared" si="34"/>
        <v>541850</v>
      </c>
      <c r="J279" s="36">
        <f t="shared" si="34"/>
        <v>523000</v>
      </c>
      <c r="K279" s="36">
        <f t="shared" si="34"/>
        <v>96.52117744763311</v>
      </c>
    </row>
    <row r="280" spans="1:11" ht="40.5">
      <c r="A280" s="2"/>
      <c r="B280" s="37"/>
      <c r="C280" s="38" t="s">
        <v>124</v>
      </c>
      <c r="D280" s="39"/>
      <c r="E280" s="39"/>
      <c r="F280" s="105">
        <f>SUM(F282)</f>
        <v>541850</v>
      </c>
      <c r="G280" s="105">
        <f>SUM(G282)</f>
        <v>416744</v>
      </c>
      <c r="H280" s="36">
        <f>(G280/F280)*100</f>
        <v>76.91132232167574</v>
      </c>
      <c r="I280" s="105">
        <f>SUM(I282)</f>
        <v>541850</v>
      </c>
      <c r="J280" s="105">
        <f>SUM(J282)</f>
        <v>523000</v>
      </c>
      <c r="K280" s="36">
        <f>(J280/I280)*100</f>
        <v>96.52117744763311</v>
      </c>
    </row>
    <row r="281" spans="1:11" ht="20.25">
      <c r="A281" s="2"/>
      <c r="B281" s="191"/>
      <c r="C281" s="192"/>
      <c r="D281" s="138"/>
      <c r="E281" s="138"/>
      <c r="F281" s="169"/>
      <c r="G281" s="169"/>
      <c r="H281" s="169"/>
      <c r="I281" s="169"/>
      <c r="J281" s="169"/>
      <c r="K281" s="169"/>
    </row>
    <row r="282" spans="1:11" ht="65.25" customHeight="1">
      <c r="A282" s="2"/>
      <c r="B282" s="179">
        <v>2030</v>
      </c>
      <c r="C282" s="180" t="s">
        <v>48</v>
      </c>
      <c r="D282" s="188">
        <v>465000</v>
      </c>
      <c r="E282" s="188">
        <v>41750</v>
      </c>
      <c r="F282" s="30">
        <v>541850</v>
      </c>
      <c r="G282" s="30">
        <v>416744</v>
      </c>
      <c r="H282" s="30">
        <f>(G282/F282)*100</f>
        <v>76.91132232167574</v>
      </c>
      <c r="I282" s="30">
        <v>541850</v>
      </c>
      <c r="J282" s="30">
        <v>523000</v>
      </c>
      <c r="K282" s="30">
        <f>(J282/I282)*100</f>
        <v>96.52117744763311</v>
      </c>
    </row>
    <row r="283" spans="1:11" ht="38.25" customHeight="1">
      <c r="A283" s="2"/>
      <c r="B283" s="135">
        <v>85228</v>
      </c>
      <c r="C283" s="193" t="s">
        <v>110</v>
      </c>
      <c r="D283" s="35" t="e">
        <f>SUM(#REF!)</f>
        <v>#REF!</v>
      </c>
      <c r="E283" s="35" t="e">
        <f>SUM(#REF!)</f>
        <v>#REF!</v>
      </c>
      <c r="F283" s="36">
        <f aca="true" t="shared" si="35" ref="F283:K283">SUM(F284)</f>
        <v>26000</v>
      </c>
      <c r="G283" s="36">
        <f t="shared" si="35"/>
        <v>18287.21</v>
      </c>
      <c r="H283" s="36">
        <f t="shared" si="35"/>
        <v>70.33542307692308</v>
      </c>
      <c r="I283" s="36">
        <f t="shared" si="35"/>
        <v>28327.21</v>
      </c>
      <c r="J283" s="36">
        <f t="shared" si="35"/>
        <v>26000</v>
      </c>
      <c r="K283" s="36">
        <f t="shared" si="35"/>
        <v>91.78454214163698</v>
      </c>
    </row>
    <row r="284" spans="1:11" ht="40.5">
      <c r="A284" s="2"/>
      <c r="B284" s="37"/>
      <c r="C284" s="38" t="s">
        <v>121</v>
      </c>
      <c r="D284" s="39"/>
      <c r="E284" s="39"/>
      <c r="F284" s="105">
        <f>SUM(F285:F287)</f>
        <v>26000</v>
      </c>
      <c r="G284" s="105">
        <f>SUM(G285:G287)</f>
        <v>18287.21</v>
      </c>
      <c r="H284" s="36">
        <f>(G284/F284)*100</f>
        <v>70.33542307692308</v>
      </c>
      <c r="I284" s="105">
        <f>SUM(I285:I287)</f>
        <v>28327.21</v>
      </c>
      <c r="J284" s="105">
        <f>SUM(J285:J287)</f>
        <v>26000</v>
      </c>
      <c r="K284" s="36">
        <f>(J284/I284)*100</f>
        <v>91.78454214163698</v>
      </c>
    </row>
    <row r="285" spans="1:11" ht="21" customHeight="1">
      <c r="A285" s="1"/>
      <c r="B285" s="112" t="s">
        <v>111</v>
      </c>
      <c r="C285" s="113" t="s">
        <v>20</v>
      </c>
      <c r="D285" s="39">
        <v>17000</v>
      </c>
      <c r="E285" s="39">
        <v>0</v>
      </c>
      <c r="F285" s="43">
        <v>0</v>
      </c>
      <c r="G285" s="43">
        <v>2209.2</v>
      </c>
      <c r="H285" s="30">
        <v>0</v>
      </c>
      <c r="I285" s="43">
        <v>2209.2</v>
      </c>
      <c r="J285" s="43">
        <v>0</v>
      </c>
      <c r="K285" s="30">
        <v>0</v>
      </c>
    </row>
    <row r="286" spans="1:11" ht="86.25" customHeight="1">
      <c r="A286" s="2"/>
      <c r="B286" s="40" t="s">
        <v>101</v>
      </c>
      <c r="C286" s="47" t="s">
        <v>102</v>
      </c>
      <c r="D286" s="39">
        <v>600</v>
      </c>
      <c r="E286" s="39">
        <v>0</v>
      </c>
      <c r="F286" s="43">
        <v>26000</v>
      </c>
      <c r="G286" s="43">
        <v>15960</v>
      </c>
      <c r="H286" s="30">
        <f>(G286/F286)*100</f>
        <v>61.38461538461538</v>
      </c>
      <c r="I286" s="43">
        <v>26000</v>
      </c>
      <c r="J286" s="43">
        <v>26000</v>
      </c>
      <c r="K286" s="30">
        <f>(J286/I286)*100</f>
        <v>100</v>
      </c>
    </row>
    <row r="287" spans="1:11" ht="60.75">
      <c r="A287" s="2"/>
      <c r="B287" s="40">
        <v>2360</v>
      </c>
      <c r="C287" s="84" t="s">
        <v>163</v>
      </c>
      <c r="D287" s="91">
        <v>5470</v>
      </c>
      <c r="E287" s="91">
        <v>0</v>
      </c>
      <c r="F287" s="43">
        <v>0</v>
      </c>
      <c r="G287" s="43">
        <v>118.01</v>
      </c>
      <c r="H287" s="30">
        <v>0</v>
      </c>
      <c r="I287" s="43">
        <v>118.01</v>
      </c>
      <c r="J287" s="43">
        <v>0</v>
      </c>
      <c r="K287" s="30">
        <v>0</v>
      </c>
    </row>
    <row r="288" spans="1:11" ht="20.25">
      <c r="A288" s="2"/>
      <c r="B288" s="82"/>
      <c r="C288" s="187"/>
      <c r="D288" s="92"/>
      <c r="E288" s="92"/>
      <c r="F288" s="61"/>
      <c r="G288" s="61"/>
      <c r="H288" s="81"/>
      <c r="I288" s="60"/>
      <c r="J288" s="60"/>
      <c r="K288" s="81"/>
    </row>
    <row r="289" spans="1:11" ht="20.25">
      <c r="A289" s="2"/>
      <c r="B289" s="135">
        <v>85278</v>
      </c>
      <c r="C289" s="136" t="s">
        <v>141</v>
      </c>
      <c r="D289" s="35" t="e">
        <f>SUM(#REF!)</f>
        <v>#REF!</v>
      </c>
      <c r="E289" s="35" t="e">
        <f>SUM(#REF!)</f>
        <v>#REF!</v>
      </c>
      <c r="F289" s="36">
        <f aca="true" t="shared" si="36" ref="F289:K289">SUM(F290)</f>
        <v>3639198</v>
      </c>
      <c r="G289" s="36">
        <f t="shared" si="36"/>
        <v>2519323</v>
      </c>
      <c r="H289" s="36">
        <f t="shared" si="36"/>
        <v>69.22742318499844</v>
      </c>
      <c r="I289" s="36">
        <f t="shared" si="36"/>
        <v>3639198</v>
      </c>
      <c r="J289" s="36">
        <f t="shared" si="36"/>
        <v>0</v>
      </c>
      <c r="K289" s="36">
        <f t="shared" si="36"/>
        <v>0</v>
      </c>
    </row>
    <row r="290" spans="1:11" ht="40.5">
      <c r="A290" s="2"/>
      <c r="B290" s="37"/>
      <c r="C290" s="38" t="s">
        <v>125</v>
      </c>
      <c r="D290" s="39"/>
      <c r="E290" s="39"/>
      <c r="F290" s="105">
        <f>SUM(F291:F291)</f>
        <v>3639198</v>
      </c>
      <c r="G290" s="105">
        <f>SUM(G291:G291)</f>
        <v>2519323</v>
      </c>
      <c r="H290" s="36">
        <f>(G290/F290)*100</f>
        <v>69.22742318499844</v>
      </c>
      <c r="I290" s="105">
        <f>SUM(I291:I291)</f>
        <v>3639198</v>
      </c>
      <c r="J290" s="105">
        <f>SUM(J291:J291)</f>
        <v>0</v>
      </c>
      <c r="K290" s="36">
        <f>(J290/I290)*100</f>
        <v>0</v>
      </c>
    </row>
    <row r="291" spans="1:11" ht="81" customHeight="1">
      <c r="A291" s="2"/>
      <c r="B291" s="40" t="s">
        <v>101</v>
      </c>
      <c r="C291" s="47" t="s">
        <v>102</v>
      </c>
      <c r="D291" s="188">
        <v>465000</v>
      </c>
      <c r="E291" s="188">
        <v>41750</v>
      </c>
      <c r="F291" s="30">
        <v>3639198</v>
      </c>
      <c r="G291" s="30">
        <v>2519323</v>
      </c>
      <c r="H291" s="30">
        <f>(G291/F291)*100</f>
        <v>69.22742318499844</v>
      </c>
      <c r="I291" s="30">
        <v>3639198</v>
      </c>
      <c r="J291" s="30">
        <v>0</v>
      </c>
      <c r="K291" s="30">
        <f>(J291/I291)*100</f>
        <v>0</v>
      </c>
    </row>
    <row r="292" spans="1:11" ht="20.25">
      <c r="A292" s="2"/>
      <c r="B292" s="194"/>
      <c r="C292" s="187"/>
      <c r="D292" s="195"/>
      <c r="E292" s="195"/>
      <c r="F292" s="61"/>
      <c r="G292" s="61"/>
      <c r="H292" s="81"/>
      <c r="I292" s="60"/>
      <c r="J292" s="60"/>
      <c r="K292" s="81"/>
    </row>
    <row r="293" spans="1:11" ht="20.25">
      <c r="A293" s="2"/>
      <c r="B293" s="135">
        <v>85295</v>
      </c>
      <c r="C293" s="136" t="s">
        <v>19</v>
      </c>
      <c r="D293" s="35" t="e">
        <f>SUM(#REF!)</f>
        <v>#REF!</v>
      </c>
      <c r="E293" s="35" t="e">
        <f>SUM(#REF!)</f>
        <v>#REF!</v>
      </c>
      <c r="F293" s="36">
        <f aca="true" t="shared" si="37" ref="F293:K293">SUM(F294)</f>
        <v>852750</v>
      </c>
      <c r="G293" s="36">
        <f t="shared" si="37"/>
        <v>402300</v>
      </c>
      <c r="H293" s="36">
        <f t="shared" si="37"/>
        <v>47.17678100263852</v>
      </c>
      <c r="I293" s="36">
        <f t="shared" si="37"/>
        <v>852750</v>
      </c>
      <c r="J293" s="36">
        <f t="shared" si="37"/>
        <v>361000</v>
      </c>
      <c r="K293" s="36">
        <f t="shared" si="37"/>
        <v>42.33362650249194</v>
      </c>
    </row>
    <row r="294" spans="1:11" ht="40.5">
      <c r="A294" s="2"/>
      <c r="B294" s="37"/>
      <c r="C294" s="38" t="s">
        <v>125</v>
      </c>
      <c r="D294" s="39"/>
      <c r="E294" s="39"/>
      <c r="F294" s="105">
        <f>SUM(F295:F297)</f>
        <v>852750</v>
      </c>
      <c r="G294" s="105">
        <f>SUM(G295:G297)</f>
        <v>402300</v>
      </c>
      <c r="H294" s="36">
        <f>(G294/F294)*100</f>
        <v>47.17678100263852</v>
      </c>
      <c r="I294" s="105">
        <f>SUM(I295:I297)</f>
        <v>852750</v>
      </c>
      <c r="J294" s="105">
        <f>SUM(J295:J297)</f>
        <v>361000</v>
      </c>
      <c r="K294" s="36">
        <f>(J294/I294)*100</f>
        <v>42.33362650249194</v>
      </c>
    </row>
    <row r="295" spans="1:11" ht="123.75" customHeight="1">
      <c r="A295" s="2"/>
      <c r="B295" s="40" t="s">
        <v>139</v>
      </c>
      <c r="C295" s="47" t="s">
        <v>171</v>
      </c>
      <c r="D295" s="39">
        <v>600</v>
      </c>
      <c r="E295" s="39">
        <v>0</v>
      </c>
      <c r="F295" s="43">
        <v>342337</v>
      </c>
      <c r="G295" s="43">
        <v>85000</v>
      </c>
      <c r="H295" s="30">
        <f>(G295/F295)*100</f>
        <v>24.829334836725213</v>
      </c>
      <c r="I295" s="43">
        <v>382500</v>
      </c>
      <c r="J295" s="43">
        <v>0</v>
      </c>
      <c r="K295" s="30">
        <f>(J295/I295)*100</f>
        <v>0</v>
      </c>
    </row>
    <row r="296" spans="1:11" ht="121.5" customHeight="1">
      <c r="A296" s="2"/>
      <c r="B296" s="40" t="s">
        <v>117</v>
      </c>
      <c r="C296" s="47" t="s">
        <v>171</v>
      </c>
      <c r="D296" s="39">
        <v>600</v>
      </c>
      <c r="E296" s="39">
        <v>0</v>
      </c>
      <c r="F296" s="43">
        <v>60413</v>
      </c>
      <c r="G296" s="43">
        <v>15000</v>
      </c>
      <c r="H296" s="30">
        <f>(G296/F296)*100</f>
        <v>24.829093075993576</v>
      </c>
      <c r="I296" s="43">
        <v>20250</v>
      </c>
      <c r="J296" s="43">
        <v>0</v>
      </c>
      <c r="K296" s="30">
        <f>(J296/I296)*100</f>
        <v>0</v>
      </c>
    </row>
    <row r="297" spans="1:11" ht="60" customHeight="1" thickBot="1">
      <c r="A297" s="2"/>
      <c r="B297" s="179">
        <v>2030</v>
      </c>
      <c r="C297" s="180" t="s">
        <v>48</v>
      </c>
      <c r="D297" s="188">
        <v>465000</v>
      </c>
      <c r="E297" s="188">
        <v>41750</v>
      </c>
      <c r="F297" s="30">
        <v>450000</v>
      </c>
      <c r="G297" s="30">
        <v>302300</v>
      </c>
      <c r="H297" s="93">
        <f>(G297/F297)*100</f>
        <v>67.17777777777778</v>
      </c>
      <c r="I297" s="30">
        <v>450000</v>
      </c>
      <c r="J297" s="30">
        <v>361000</v>
      </c>
      <c r="K297" s="93">
        <f>(J297/I297)*100</f>
        <v>80.22222222222221</v>
      </c>
    </row>
    <row r="298" spans="1:11" ht="30.75" customHeight="1" thickBot="1">
      <c r="A298" s="2"/>
      <c r="B298" s="94"/>
      <c r="C298" s="49" t="s">
        <v>50</v>
      </c>
      <c r="D298" s="50" t="e">
        <f>SUM(D266,D279,#REF!,#REF!)</f>
        <v>#REF!</v>
      </c>
      <c r="E298" s="50" t="e">
        <f>SUM(E266,E279,#REF!,#REF!)</f>
        <v>#REF!</v>
      </c>
      <c r="F298" s="51">
        <f>SUM(F249,F254,F261,F266,F270,F275,F279,F283,F289,F293)</f>
        <v>14171098</v>
      </c>
      <c r="G298" s="51">
        <f>SUM(G249,G254,G261,G266,G270,G275,G279,G283,G289,G293)</f>
        <v>10075274.48</v>
      </c>
      <c r="H298" s="196">
        <f>(G298/F298)*100</f>
        <v>71.09734531509132</v>
      </c>
      <c r="I298" s="51">
        <f>SUM(I249,I254,I261,I266,I270,I275,I279,I283,I289,I293)</f>
        <v>14253292.73</v>
      </c>
      <c r="J298" s="51">
        <f>SUM(J249,J254,J261,J266,J270,J275,J279,J283,J289,J293)</f>
        <v>10170097</v>
      </c>
      <c r="K298" s="196">
        <f>(J298/I298)*100</f>
        <v>71.3526143934041</v>
      </c>
    </row>
    <row r="299" spans="1:11" ht="21" thickBot="1">
      <c r="A299" s="2"/>
      <c r="B299" s="118"/>
      <c r="C299" s="49"/>
      <c r="D299" s="66"/>
      <c r="E299" s="66"/>
      <c r="F299" s="67"/>
      <c r="G299" s="67"/>
      <c r="H299" s="197"/>
      <c r="I299" s="69"/>
      <c r="J299" s="69"/>
      <c r="K299" s="197"/>
    </row>
    <row r="300" spans="1:11" ht="44.25" customHeight="1">
      <c r="A300" s="1"/>
      <c r="B300" s="53">
        <v>853</v>
      </c>
      <c r="C300" s="38" t="s">
        <v>147</v>
      </c>
      <c r="D300" s="75"/>
      <c r="E300" s="75"/>
      <c r="F300" s="121"/>
      <c r="G300" s="121"/>
      <c r="H300" s="122"/>
      <c r="I300" s="121"/>
      <c r="J300" s="122"/>
      <c r="K300" s="122"/>
    </row>
    <row r="301" spans="1:11" ht="20.25">
      <c r="A301" s="1"/>
      <c r="B301" s="178"/>
      <c r="C301" s="83"/>
      <c r="D301" s="92"/>
      <c r="E301" s="92"/>
      <c r="F301" s="61"/>
      <c r="G301" s="61"/>
      <c r="H301" s="60"/>
      <c r="I301" s="61"/>
      <c r="J301" s="60"/>
      <c r="K301" s="60"/>
    </row>
    <row r="302" spans="1:11" ht="21.75" customHeight="1">
      <c r="A302" s="1"/>
      <c r="B302" s="53">
        <v>85305</v>
      </c>
      <c r="C302" s="34" t="s">
        <v>172</v>
      </c>
      <c r="D302" s="35">
        <f>SUM(D304)</f>
        <v>100000</v>
      </c>
      <c r="E302" s="35">
        <f>SUM(E304)</f>
        <v>0</v>
      </c>
      <c r="F302" s="36">
        <f>SUM(F303)</f>
        <v>0</v>
      </c>
      <c r="G302" s="36">
        <f>SUM(G303)</f>
        <v>0</v>
      </c>
      <c r="H302" s="36">
        <v>0</v>
      </c>
      <c r="I302" s="36">
        <f>SUM(I303)</f>
        <v>0</v>
      </c>
      <c r="J302" s="36">
        <f>SUM(J303)</f>
        <v>350400</v>
      </c>
      <c r="K302" s="36">
        <v>0</v>
      </c>
    </row>
    <row r="303" spans="1:11" ht="40.5">
      <c r="A303" s="1"/>
      <c r="B303" s="37"/>
      <c r="C303" s="38" t="s">
        <v>125</v>
      </c>
      <c r="D303" s="39"/>
      <c r="E303" s="39"/>
      <c r="F303" s="105">
        <f>SUM(F304:F305)</f>
        <v>0</v>
      </c>
      <c r="G303" s="105">
        <f>SUM(G304:G305)</f>
        <v>0</v>
      </c>
      <c r="H303" s="36">
        <v>0</v>
      </c>
      <c r="I303" s="105">
        <f>SUM(I304:I305)</f>
        <v>0</v>
      </c>
      <c r="J303" s="105">
        <f>SUM(J304:J305)</f>
        <v>350400</v>
      </c>
      <c r="K303" s="36">
        <v>0</v>
      </c>
    </row>
    <row r="304" spans="1:11" ht="21" customHeight="1">
      <c r="A304" s="1"/>
      <c r="B304" s="106" t="s">
        <v>65</v>
      </c>
      <c r="C304" s="65" t="s">
        <v>23</v>
      </c>
      <c r="D304" s="39">
        <v>100000</v>
      </c>
      <c r="E304" s="39">
        <v>0</v>
      </c>
      <c r="F304" s="43">
        <v>0</v>
      </c>
      <c r="G304" s="43">
        <v>0</v>
      </c>
      <c r="H304" s="30">
        <v>0</v>
      </c>
      <c r="I304" s="43">
        <v>0</v>
      </c>
      <c r="J304" s="43">
        <v>83600</v>
      </c>
      <c r="K304" s="30">
        <v>0</v>
      </c>
    </row>
    <row r="305" spans="1:11" ht="21" customHeight="1">
      <c r="A305" s="1"/>
      <c r="B305" s="112" t="s">
        <v>111</v>
      </c>
      <c r="C305" s="113" t="s">
        <v>20</v>
      </c>
      <c r="D305" s="39">
        <v>17000</v>
      </c>
      <c r="E305" s="39">
        <v>0</v>
      </c>
      <c r="F305" s="43">
        <v>0</v>
      </c>
      <c r="G305" s="43">
        <v>0</v>
      </c>
      <c r="H305" s="30">
        <v>0</v>
      </c>
      <c r="I305" s="43">
        <v>0</v>
      </c>
      <c r="J305" s="43">
        <f>191200+75600</f>
        <v>266800</v>
      </c>
      <c r="K305" s="30">
        <v>0</v>
      </c>
    </row>
    <row r="306" spans="1:11" ht="20.25">
      <c r="A306" s="1"/>
      <c r="B306" s="178"/>
      <c r="C306" s="83"/>
      <c r="D306" s="92"/>
      <c r="E306" s="92"/>
      <c r="F306" s="61"/>
      <c r="G306" s="60"/>
      <c r="H306" s="60"/>
      <c r="I306" s="61"/>
      <c r="J306" s="60"/>
      <c r="K306" s="60"/>
    </row>
    <row r="307" spans="1:11" ht="27" customHeight="1">
      <c r="A307" s="1"/>
      <c r="B307" s="53">
        <v>85395</v>
      </c>
      <c r="C307" s="34" t="s">
        <v>19</v>
      </c>
      <c r="D307" s="35">
        <f>SUM(D309)</f>
        <v>4000</v>
      </c>
      <c r="E307" s="35">
        <f>SUM(E309)</f>
        <v>0</v>
      </c>
      <c r="F307" s="36">
        <f aca="true" t="shared" si="38" ref="F307:K307">SUM(F308)</f>
        <v>78430</v>
      </c>
      <c r="G307" s="36">
        <f t="shared" si="38"/>
        <v>78430</v>
      </c>
      <c r="H307" s="36">
        <f t="shared" si="38"/>
        <v>100</v>
      </c>
      <c r="I307" s="36">
        <f t="shared" si="38"/>
        <v>78430</v>
      </c>
      <c r="J307" s="36">
        <f t="shared" si="38"/>
        <v>0</v>
      </c>
      <c r="K307" s="36">
        <f t="shared" si="38"/>
        <v>0</v>
      </c>
    </row>
    <row r="308" spans="1:11" ht="40.5">
      <c r="A308" s="1"/>
      <c r="B308" s="37"/>
      <c r="C308" s="38" t="s">
        <v>125</v>
      </c>
      <c r="D308" s="39"/>
      <c r="E308" s="39"/>
      <c r="F308" s="105">
        <f>SUM(F309:F309)</f>
        <v>78430</v>
      </c>
      <c r="G308" s="105">
        <f>SUM(G309:G309)</f>
        <v>78430</v>
      </c>
      <c r="H308" s="36">
        <f>(G308/F308)*100</f>
        <v>100</v>
      </c>
      <c r="I308" s="105">
        <f>SUM(I309:I309)</f>
        <v>78430</v>
      </c>
      <c r="J308" s="105">
        <f>SUM(J309:J309)</f>
        <v>0</v>
      </c>
      <c r="K308" s="36">
        <f>(J308/I308)*100</f>
        <v>0</v>
      </c>
    </row>
    <row r="309" spans="1:11" ht="59.25" customHeight="1" thickBot="1">
      <c r="A309" s="1"/>
      <c r="B309" s="44" t="s">
        <v>148</v>
      </c>
      <c r="C309" s="47" t="s">
        <v>149</v>
      </c>
      <c r="D309" s="63">
        <v>4000</v>
      </c>
      <c r="E309" s="63">
        <v>0</v>
      </c>
      <c r="F309" s="30">
        <v>78430</v>
      </c>
      <c r="G309" s="30">
        <v>78430</v>
      </c>
      <c r="H309" s="60">
        <f>(G309/F309)*100</f>
        <v>100</v>
      </c>
      <c r="I309" s="30">
        <v>78430</v>
      </c>
      <c r="J309" s="30">
        <v>0</v>
      </c>
      <c r="K309" s="60">
        <f>(J309/I309)*100</f>
        <v>0</v>
      </c>
    </row>
    <row r="310" spans="1:11" ht="32.25" customHeight="1" thickBot="1">
      <c r="A310" s="1"/>
      <c r="B310" s="198"/>
      <c r="C310" s="199" t="s">
        <v>150</v>
      </c>
      <c r="D310" s="200" t="e">
        <f>SUM(#REF!,D307)</f>
        <v>#REF!</v>
      </c>
      <c r="E310" s="200" t="e">
        <f>SUM(#REF!,E307)</f>
        <v>#REF!</v>
      </c>
      <c r="F310" s="51">
        <f>SUM(F302,F307)</f>
        <v>78430</v>
      </c>
      <c r="G310" s="51">
        <f>SUM(G302,G307)</f>
        <v>78430</v>
      </c>
      <c r="H310" s="164">
        <f>(G310/F310)*100</f>
        <v>100</v>
      </c>
      <c r="I310" s="51">
        <f>SUM(I302,I307)</f>
        <v>78430</v>
      </c>
      <c r="J310" s="51">
        <f>SUM(J302,J307)</f>
        <v>350400</v>
      </c>
      <c r="K310" s="164">
        <f>(J310/I310)*100</f>
        <v>446.76781843682267</v>
      </c>
    </row>
    <row r="311" spans="1:11" ht="21" thickBot="1">
      <c r="A311" s="2"/>
      <c r="B311" s="118"/>
      <c r="C311" s="49"/>
      <c r="D311" s="66"/>
      <c r="E311" s="66"/>
      <c r="F311" s="67"/>
      <c r="G311" s="67"/>
      <c r="H311" s="197"/>
      <c r="I311" s="69"/>
      <c r="J311" s="69"/>
      <c r="K311" s="197"/>
    </row>
    <row r="312" spans="1:11" ht="27" customHeight="1">
      <c r="A312" s="1"/>
      <c r="B312" s="53">
        <v>854</v>
      </c>
      <c r="C312" s="38" t="s">
        <v>151</v>
      </c>
      <c r="D312" s="75"/>
      <c r="E312" s="75"/>
      <c r="F312" s="121"/>
      <c r="G312" s="121"/>
      <c r="H312" s="122"/>
      <c r="I312" s="122"/>
      <c r="J312" s="122"/>
      <c r="K312" s="122"/>
    </row>
    <row r="313" spans="1:11" ht="20.25">
      <c r="A313" s="1"/>
      <c r="B313" s="178"/>
      <c r="C313" s="83"/>
      <c r="D313" s="92"/>
      <c r="E313" s="92"/>
      <c r="F313" s="61"/>
      <c r="G313" s="61"/>
      <c r="H313" s="60"/>
      <c r="I313" s="60"/>
      <c r="J313" s="60"/>
      <c r="K313" s="60"/>
    </row>
    <row r="314" spans="1:11" ht="20.25">
      <c r="A314" s="1"/>
      <c r="B314" s="53">
        <v>85415</v>
      </c>
      <c r="C314" s="34" t="s">
        <v>152</v>
      </c>
      <c r="D314" s="35">
        <f>SUM(D316)</f>
        <v>4000</v>
      </c>
      <c r="E314" s="35">
        <f>SUM(E316)</f>
        <v>0</v>
      </c>
      <c r="F314" s="36">
        <f aca="true" t="shared" si="39" ref="F314:K314">SUM(F315)</f>
        <v>293343</v>
      </c>
      <c r="G314" s="36">
        <f t="shared" si="39"/>
        <v>293343</v>
      </c>
      <c r="H314" s="36">
        <f t="shared" si="39"/>
        <v>100</v>
      </c>
      <c r="I314" s="36">
        <f t="shared" si="39"/>
        <v>293343</v>
      </c>
      <c r="J314" s="36">
        <f t="shared" si="39"/>
        <v>0</v>
      </c>
      <c r="K314" s="36">
        <f t="shared" si="39"/>
        <v>0</v>
      </c>
    </row>
    <row r="315" spans="1:11" ht="40.5">
      <c r="A315" s="1"/>
      <c r="B315" s="37"/>
      <c r="C315" s="38" t="s">
        <v>125</v>
      </c>
      <c r="D315" s="39"/>
      <c r="E315" s="39"/>
      <c r="F315" s="105">
        <f>SUM(F316:F316)</f>
        <v>293343</v>
      </c>
      <c r="G315" s="105">
        <f>SUM(G316:G316)</f>
        <v>293343</v>
      </c>
      <c r="H315" s="36">
        <f>(G315/F315)*100</f>
        <v>100</v>
      </c>
      <c r="I315" s="105">
        <f>SUM(I316:I316)</f>
        <v>293343</v>
      </c>
      <c r="J315" s="105">
        <f>SUM(J316:J316)</f>
        <v>0</v>
      </c>
      <c r="K315" s="36">
        <f>(J315/I315)*100</f>
        <v>0</v>
      </c>
    </row>
    <row r="316" spans="1:11" ht="41.25" customHeight="1" thickBot="1">
      <c r="A316" s="1"/>
      <c r="B316" s="179">
        <v>2030</v>
      </c>
      <c r="C316" s="180" t="s">
        <v>48</v>
      </c>
      <c r="D316" s="63">
        <v>4000</v>
      </c>
      <c r="E316" s="63">
        <v>0</v>
      </c>
      <c r="F316" s="30">
        <v>293343</v>
      </c>
      <c r="G316" s="30">
        <v>293343</v>
      </c>
      <c r="H316" s="60">
        <f>(G316/F316)*100</f>
        <v>100</v>
      </c>
      <c r="I316" s="30">
        <v>293343</v>
      </c>
      <c r="J316" s="30">
        <v>0</v>
      </c>
      <c r="K316" s="60">
        <f>(J316/I316)*100</f>
        <v>0</v>
      </c>
    </row>
    <row r="317" spans="1:11" ht="29.25" customHeight="1" thickBot="1">
      <c r="A317" s="1"/>
      <c r="B317" s="198"/>
      <c r="C317" s="199" t="s">
        <v>153</v>
      </c>
      <c r="D317" s="200" t="e">
        <f>SUM(#REF!,D314)</f>
        <v>#REF!</v>
      </c>
      <c r="E317" s="200" t="e">
        <f>SUM(#REF!,E314)</f>
        <v>#REF!</v>
      </c>
      <c r="F317" s="51">
        <f>SUM(F314)</f>
        <v>293343</v>
      </c>
      <c r="G317" s="201">
        <f>SUM(G314)</f>
        <v>293343</v>
      </c>
      <c r="H317" s="164">
        <f>(G317/F317)*100</f>
        <v>100</v>
      </c>
      <c r="I317" s="51">
        <f>SUM(I314)</f>
        <v>293343</v>
      </c>
      <c r="J317" s="201">
        <f>SUM(J314)</f>
        <v>0</v>
      </c>
      <c r="K317" s="164">
        <f>(J317/I317)*100</f>
        <v>0</v>
      </c>
    </row>
    <row r="318" spans="1:11" ht="21" thickBot="1">
      <c r="A318" s="2"/>
      <c r="B318" s="95"/>
      <c r="C318" s="95"/>
      <c r="D318" s="95"/>
      <c r="E318" s="95"/>
      <c r="F318" s="128"/>
      <c r="G318" s="130"/>
      <c r="H318" s="129"/>
      <c r="I318" s="129"/>
      <c r="J318" s="129"/>
      <c r="K318" s="129"/>
    </row>
    <row r="319" spans="1:11" ht="38.25" customHeight="1">
      <c r="A319" s="1"/>
      <c r="B319" s="167">
        <v>900</v>
      </c>
      <c r="C319" s="202" t="s">
        <v>5</v>
      </c>
      <c r="D319" s="134"/>
      <c r="E319" s="134"/>
      <c r="F319" s="121"/>
      <c r="G319" s="121"/>
      <c r="H319" s="122"/>
      <c r="I319" s="122"/>
      <c r="J319" s="122"/>
      <c r="K319" s="122"/>
    </row>
    <row r="320" spans="1:11" ht="20.25">
      <c r="A320" s="1"/>
      <c r="B320" s="178"/>
      <c r="C320" s="83"/>
      <c r="D320" s="92"/>
      <c r="E320" s="92"/>
      <c r="F320" s="61"/>
      <c r="G320" s="61"/>
      <c r="H320" s="60"/>
      <c r="I320" s="60"/>
      <c r="J320" s="60"/>
      <c r="K320" s="60"/>
    </row>
    <row r="321" spans="1:11" ht="49.5" customHeight="1">
      <c r="A321" s="1"/>
      <c r="B321" s="53">
        <v>90004</v>
      </c>
      <c r="C321" s="38" t="s">
        <v>57</v>
      </c>
      <c r="D321" s="35">
        <f>SUM(D324)</f>
        <v>4000</v>
      </c>
      <c r="E321" s="35">
        <f>SUM(E324)</f>
        <v>0</v>
      </c>
      <c r="F321" s="36">
        <f aca="true" t="shared" si="40" ref="F321:K321">SUM(F322)</f>
        <v>10000</v>
      </c>
      <c r="G321" s="36">
        <f t="shared" si="40"/>
        <v>4623.8</v>
      </c>
      <c r="H321" s="36">
        <f t="shared" si="40"/>
        <v>46.238</v>
      </c>
      <c r="I321" s="36">
        <f t="shared" si="40"/>
        <v>5029.7</v>
      </c>
      <c r="J321" s="36">
        <f t="shared" si="40"/>
        <v>10000</v>
      </c>
      <c r="K321" s="36">
        <f t="shared" si="40"/>
        <v>198.81901505059943</v>
      </c>
    </row>
    <row r="322" spans="1:11" ht="40.5">
      <c r="A322" s="1"/>
      <c r="B322" s="37"/>
      <c r="C322" s="38" t="s">
        <v>125</v>
      </c>
      <c r="D322" s="39"/>
      <c r="E322" s="39"/>
      <c r="F322" s="105">
        <f>SUM(F323:F324)</f>
        <v>10000</v>
      </c>
      <c r="G322" s="105">
        <f>SUM(G323:G324)</f>
        <v>4623.8</v>
      </c>
      <c r="H322" s="36">
        <f>(G322/F322)*100</f>
        <v>46.238</v>
      </c>
      <c r="I322" s="203">
        <f>SUM(I323:I324)</f>
        <v>5029.7</v>
      </c>
      <c r="J322" s="105">
        <f>SUM(J323:J324)</f>
        <v>10000</v>
      </c>
      <c r="K322" s="36">
        <f>(J322/I322)*100</f>
        <v>198.81901505059943</v>
      </c>
    </row>
    <row r="323" spans="1:11" ht="63.75" customHeight="1">
      <c r="A323" s="1"/>
      <c r="B323" s="44" t="s">
        <v>154</v>
      </c>
      <c r="C323" s="47" t="s">
        <v>155</v>
      </c>
      <c r="D323" s="63">
        <v>4000</v>
      </c>
      <c r="E323" s="63">
        <v>0</v>
      </c>
      <c r="F323" s="30">
        <v>0</v>
      </c>
      <c r="G323" s="30">
        <v>29.7</v>
      </c>
      <c r="H323" s="60">
        <v>0</v>
      </c>
      <c r="I323" s="30">
        <v>29.7</v>
      </c>
      <c r="J323" s="30">
        <v>0</v>
      </c>
      <c r="K323" s="60">
        <v>0</v>
      </c>
    </row>
    <row r="324" spans="1:11" ht="26.25" customHeight="1">
      <c r="A324" s="1"/>
      <c r="B324" s="44" t="s">
        <v>63</v>
      </c>
      <c r="C324" s="47" t="s">
        <v>58</v>
      </c>
      <c r="D324" s="63">
        <v>4000</v>
      </c>
      <c r="E324" s="63">
        <v>0</v>
      </c>
      <c r="F324" s="30">
        <v>10000</v>
      </c>
      <c r="G324" s="30">
        <v>4594.1</v>
      </c>
      <c r="H324" s="43">
        <f>(G324/F324)*100</f>
        <v>45.941</v>
      </c>
      <c r="I324" s="30">
        <v>5000</v>
      </c>
      <c r="J324" s="30">
        <v>10000</v>
      </c>
      <c r="K324" s="43">
        <f>(J324/I324)*100</f>
        <v>200</v>
      </c>
    </row>
    <row r="325" spans="1:11" ht="14.25" customHeight="1">
      <c r="A325" s="1"/>
      <c r="B325" s="123"/>
      <c r="C325" s="147"/>
      <c r="D325" s="92"/>
      <c r="E325" s="92"/>
      <c r="F325" s="61"/>
      <c r="G325" s="204"/>
      <c r="H325" s="81"/>
      <c r="I325" s="60"/>
      <c r="J325" s="205"/>
      <c r="K325" s="81"/>
    </row>
    <row r="326" spans="1:11" ht="60" customHeight="1">
      <c r="A326" s="1"/>
      <c r="B326" s="53">
        <v>90019</v>
      </c>
      <c r="C326" s="38" t="s">
        <v>156</v>
      </c>
      <c r="D326" s="35">
        <f>SUM(D330)</f>
        <v>4000</v>
      </c>
      <c r="E326" s="35">
        <f>SUM(E330)</f>
        <v>0</v>
      </c>
      <c r="F326" s="36">
        <f aca="true" t="shared" si="41" ref="F326:K326">SUM(F327)</f>
        <v>297505.52</v>
      </c>
      <c r="G326" s="36">
        <f t="shared" si="41"/>
        <v>323891.98</v>
      </c>
      <c r="H326" s="36">
        <f t="shared" si="41"/>
        <v>108.86923375404933</v>
      </c>
      <c r="I326" s="36">
        <f t="shared" si="41"/>
        <v>329391.98</v>
      </c>
      <c r="J326" s="36">
        <f t="shared" si="41"/>
        <v>175500</v>
      </c>
      <c r="K326" s="36">
        <f t="shared" si="41"/>
        <v>53.2799857482869</v>
      </c>
    </row>
    <row r="327" spans="1:11" ht="40.5">
      <c r="A327" s="1"/>
      <c r="B327" s="37"/>
      <c r="C327" s="38" t="s">
        <v>125</v>
      </c>
      <c r="D327" s="39"/>
      <c r="E327" s="39"/>
      <c r="F327" s="105">
        <f>SUM(F328:F331)</f>
        <v>297505.52</v>
      </c>
      <c r="G327" s="105">
        <f>SUM(G328:G331)</f>
        <v>323891.98</v>
      </c>
      <c r="H327" s="36">
        <f aca="true" t="shared" si="42" ref="H327:H332">(G327/F327)*100</f>
        <v>108.86923375404933</v>
      </c>
      <c r="I327" s="105">
        <f>SUM(I328:I331)</f>
        <v>329391.98</v>
      </c>
      <c r="J327" s="105">
        <f>SUM(J328:J331)</f>
        <v>175500</v>
      </c>
      <c r="K327" s="36">
        <f aca="true" t="shared" si="43" ref="K327:K332">(J327/I327)*100</f>
        <v>53.2799857482869</v>
      </c>
    </row>
    <row r="328" spans="1:11" ht="41.25" customHeight="1">
      <c r="A328" s="1"/>
      <c r="B328" s="44" t="s">
        <v>67</v>
      </c>
      <c r="C328" s="47" t="s">
        <v>157</v>
      </c>
      <c r="D328" s="63">
        <v>4000</v>
      </c>
      <c r="E328" s="63">
        <v>0</v>
      </c>
      <c r="F328" s="30">
        <v>500</v>
      </c>
      <c r="G328" s="30">
        <v>0</v>
      </c>
      <c r="H328" s="43">
        <f t="shared" si="42"/>
        <v>0</v>
      </c>
      <c r="I328" s="30">
        <v>500</v>
      </c>
      <c r="J328" s="30">
        <v>500</v>
      </c>
      <c r="K328" s="43">
        <f t="shared" si="43"/>
        <v>100</v>
      </c>
    </row>
    <row r="329" spans="1:11" ht="43.5" customHeight="1">
      <c r="A329" s="1"/>
      <c r="B329" s="44" t="s">
        <v>154</v>
      </c>
      <c r="C329" s="47" t="s">
        <v>155</v>
      </c>
      <c r="D329" s="63">
        <v>4000</v>
      </c>
      <c r="E329" s="63">
        <v>0</v>
      </c>
      <c r="F329" s="30">
        <v>5000</v>
      </c>
      <c r="G329" s="30">
        <v>0</v>
      </c>
      <c r="H329" s="60">
        <f t="shared" si="42"/>
        <v>0</v>
      </c>
      <c r="I329" s="30">
        <v>5000</v>
      </c>
      <c r="J329" s="30">
        <v>5000</v>
      </c>
      <c r="K329" s="60">
        <f t="shared" si="43"/>
        <v>100</v>
      </c>
    </row>
    <row r="330" spans="1:11" ht="24.75" customHeight="1">
      <c r="A330" s="1"/>
      <c r="B330" s="44" t="s">
        <v>63</v>
      </c>
      <c r="C330" s="47" t="s">
        <v>58</v>
      </c>
      <c r="D330" s="63">
        <v>4000</v>
      </c>
      <c r="E330" s="63">
        <v>0</v>
      </c>
      <c r="F330" s="30">
        <v>120000</v>
      </c>
      <c r="G330" s="30">
        <v>151886.46</v>
      </c>
      <c r="H330" s="43">
        <f t="shared" si="42"/>
        <v>126.57205</v>
      </c>
      <c r="I330" s="30">
        <v>151886.46</v>
      </c>
      <c r="J330" s="30">
        <v>170000</v>
      </c>
      <c r="K330" s="43">
        <f t="shared" si="43"/>
        <v>111.92571082372977</v>
      </c>
    </row>
    <row r="331" spans="1:11" ht="26.25" customHeight="1" thickBot="1">
      <c r="A331" s="1"/>
      <c r="B331" s="112" t="s">
        <v>111</v>
      </c>
      <c r="C331" s="113" t="s">
        <v>20</v>
      </c>
      <c r="D331" s="39">
        <v>17000</v>
      </c>
      <c r="E331" s="39">
        <v>0</v>
      </c>
      <c r="F331" s="43">
        <v>172005.52</v>
      </c>
      <c r="G331" s="43">
        <v>172005.52</v>
      </c>
      <c r="H331" s="30">
        <f t="shared" si="42"/>
        <v>100</v>
      </c>
      <c r="I331" s="43">
        <v>172005.52</v>
      </c>
      <c r="J331" s="43">
        <v>0</v>
      </c>
      <c r="K331" s="30">
        <f t="shared" si="43"/>
        <v>0</v>
      </c>
    </row>
    <row r="332" spans="1:11" ht="31.5" customHeight="1" thickBot="1">
      <c r="A332" s="1"/>
      <c r="B332" s="198"/>
      <c r="C332" s="199" t="s">
        <v>16</v>
      </c>
      <c r="D332" s="200" t="e">
        <f>SUM(#REF!,D321)</f>
        <v>#REF!</v>
      </c>
      <c r="E332" s="200" t="e">
        <f>SUM(#REF!,E321)</f>
        <v>#REF!</v>
      </c>
      <c r="F332" s="51">
        <f>SUM(F321,F326)</f>
        <v>307505.52</v>
      </c>
      <c r="G332" s="51">
        <f>SUM(G321,G326)</f>
        <v>328515.77999999997</v>
      </c>
      <c r="H332" s="164">
        <f t="shared" si="42"/>
        <v>106.8324822266605</v>
      </c>
      <c r="I332" s="51">
        <f>SUM(I321,I326)</f>
        <v>334421.68</v>
      </c>
      <c r="J332" s="51">
        <f>SUM(J321,J326)</f>
        <v>185500</v>
      </c>
      <c r="K332" s="164">
        <f t="shared" si="43"/>
        <v>55.46889184935618</v>
      </c>
    </row>
    <row r="333" spans="1:11" ht="19.5" customHeight="1" thickBot="1">
      <c r="A333" s="1"/>
      <c r="B333" s="206"/>
      <c r="C333" s="207"/>
      <c r="D333" s="208"/>
      <c r="E333" s="208"/>
      <c r="F333" s="103"/>
      <c r="G333" s="103"/>
      <c r="H333" s="104"/>
      <c r="I333" s="104"/>
      <c r="J333" s="104"/>
      <c r="K333" s="104"/>
    </row>
    <row r="334" spans="1:11" ht="45.75" customHeight="1">
      <c r="A334" s="1"/>
      <c r="B334" s="53">
        <v>921</v>
      </c>
      <c r="C334" s="38" t="s">
        <v>158</v>
      </c>
      <c r="D334" s="75"/>
      <c r="E334" s="75"/>
      <c r="F334" s="121"/>
      <c r="G334" s="121"/>
      <c r="H334" s="122"/>
      <c r="I334" s="122"/>
      <c r="J334" s="122"/>
      <c r="K334" s="122"/>
    </row>
    <row r="335" spans="1:11" ht="20.25">
      <c r="A335" s="1"/>
      <c r="B335" s="178"/>
      <c r="C335" s="83"/>
      <c r="D335" s="92"/>
      <c r="E335" s="92"/>
      <c r="F335" s="61"/>
      <c r="G335" s="61"/>
      <c r="H335" s="60"/>
      <c r="I335" s="60"/>
      <c r="J335" s="60"/>
      <c r="K335" s="81"/>
    </row>
    <row r="336" spans="1:11" ht="20.25">
      <c r="A336" s="1"/>
      <c r="B336" s="53">
        <v>92116</v>
      </c>
      <c r="C336" s="34" t="s">
        <v>170</v>
      </c>
      <c r="D336" s="35">
        <f>SUM(D338)</f>
        <v>600</v>
      </c>
      <c r="E336" s="35">
        <f>SUM(E338)</f>
        <v>0</v>
      </c>
      <c r="F336" s="36">
        <f>SUM(F337)</f>
        <v>2965</v>
      </c>
      <c r="G336" s="36">
        <f>SUM(G337)</f>
        <v>2965</v>
      </c>
      <c r="H336" s="36">
        <f>(G336/F336)*100</f>
        <v>100</v>
      </c>
      <c r="I336" s="36">
        <f>SUM(I337)</f>
        <v>2965</v>
      </c>
      <c r="J336" s="36">
        <f>SUM(J337)</f>
        <v>0</v>
      </c>
      <c r="K336" s="36">
        <f>(J336/I336)*100</f>
        <v>0</v>
      </c>
    </row>
    <row r="337" spans="1:11" ht="40.5">
      <c r="A337" s="1"/>
      <c r="B337" s="37"/>
      <c r="C337" s="38" t="s">
        <v>125</v>
      </c>
      <c r="D337" s="39"/>
      <c r="E337" s="39"/>
      <c r="F337" s="105">
        <f>SUM(F338:F338)</f>
        <v>2965</v>
      </c>
      <c r="G337" s="105">
        <f>SUM(G338:G338)</f>
        <v>2965</v>
      </c>
      <c r="H337" s="36">
        <f>(G337/F337)*100</f>
        <v>100</v>
      </c>
      <c r="I337" s="105">
        <f>SUM(I338:I338)</f>
        <v>2965</v>
      </c>
      <c r="J337" s="105">
        <f>SUM(J338:J338)</f>
        <v>0</v>
      </c>
      <c r="K337" s="36">
        <f>(J337/I337)*100</f>
        <v>0</v>
      </c>
    </row>
    <row r="338" spans="1:11" ht="78.75" customHeight="1">
      <c r="A338" s="2"/>
      <c r="B338" s="40" t="s">
        <v>101</v>
      </c>
      <c r="C338" s="47" t="s">
        <v>102</v>
      </c>
      <c r="D338" s="39">
        <v>600</v>
      </c>
      <c r="E338" s="39">
        <v>0</v>
      </c>
      <c r="F338" s="43">
        <v>2965</v>
      </c>
      <c r="G338" s="43">
        <v>2965</v>
      </c>
      <c r="H338" s="30">
        <f>(G338/F338)*100</f>
        <v>100</v>
      </c>
      <c r="I338" s="43">
        <v>2965</v>
      </c>
      <c r="J338" s="43">
        <v>0</v>
      </c>
      <c r="K338" s="30">
        <f>(J338/I338)*100</f>
        <v>0</v>
      </c>
    </row>
    <row r="339" spans="1:11" ht="20.25">
      <c r="A339" s="1"/>
      <c r="B339" s="178"/>
      <c r="C339" s="83"/>
      <c r="D339" s="92"/>
      <c r="E339" s="92"/>
      <c r="F339" s="61"/>
      <c r="G339" s="60"/>
      <c r="H339" s="60"/>
      <c r="I339" s="60"/>
      <c r="J339" s="60"/>
      <c r="K339" s="60"/>
    </row>
    <row r="340" spans="1:11" ht="45.75" customHeight="1">
      <c r="A340" s="1"/>
      <c r="B340" s="53">
        <v>92120</v>
      </c>
      <c r="C340" s="38" t="s">
        <v>159</v>
      </c>
      <c r="D340" s="35">
        <f>SUM(D342)</f>
        <v>17000</v>
      </c>
      <c r="E340" s="35">
        <f>SUM(E342)</f>
        <v>0</v>
      </c>
      <c r="F340" s="36">
        <f>SUM(F341)</f>
        <v>0</v>
      </c>
      <c r="G340" s="36">
        <f>SUM(G341)</f>
        <v>0.01</v>
      </c>
      <c r="H340" s="36">
        <v>0</v>
      </c>
      <c r="I340" s="36">
        <f>SUM(I341)</f>
        <v>0.01</v>
      </c>
      <c r="J340" s="36">
        <f>SUM(J341)</f>
        <v>0</v>
      </c>
      <c r="K340" s="36">
        <v>0</v>
      </c>
    </row>
    <row r="341" spans="1:11" ht="40.5">
      <c r="A341" s="1"/>
      <c r="B341" s="37"/>
      <c r="C341" s="38" t="s">
        <v>125</v>
      </c>
      <c r="D341" s="39"/>
      <c r="E341" s="39"/>
      <c r="F341" s="105">
        <f>SUM(F342:F342)</f>
        <v>0</v>
      </c>
      <c r="G341" s="105">
        <f>SUM(G342:G342)</f>
        <v>0.01</v>
      </c>
      <c r="H341" s="36">
        <v>0</v>
      </c>
      <c r="I341" s="105">
        <f>SUM(I342:I342)</f>
        <v>0.01</v>
      </c>
      <c r="J341" s="105">
        <f>SUM(J342:J342)</f>
        <v>0</v>
      </c>
      <c r="K341" s="36">
        <v>0</v>
      </c>
    </row>
    <row r="342" spans="1:11" ht="21" customHeight="1" thickBot="1">
      <c r="A342" s="1"/>
      <c r="B342" s="112" t="s">
        <v>111</v>
      </c>
      <c r="C342" s="113" t="s">
        <v>20</v>
      </c>
      <c r="D342" s="39">
        <v>17000</v>
      </c>
      <c r="E342" s="39">
        <v>0</v>
      </c>
      <c r="F342" s="43">
        <v>0</v>
      </c>
      <c r="G342" s="43">
        <v>0.01</v>
      </c>
      <c r="H342" s="30">
        <v>0</v>
      </c>
      <c r="I342" s="43">
        <v>0.01</v>
      </c>
      <c r="J342" s="43">
        <v>0</v>
      </c>
      <c r="K342" s="30">
        <v>0</v>
      </c>
    </row>
    <row r="343" spans="1:11" ht="32.25" customHeight="1" thickBot="1">
      <c r="A343" s="1"/>
      <c r="B343" s="198"/>
      <c r="C343" s="199" t="s">
        <v>160</v>
      </c>
      <c r="D343" s="200" t="e">
        <f>SUM(#REF!,D340)</f>
        <v>#REF!</v>
      </c>
      <c r="E343" s="200" t="e">
        <f>SUM(#REF!,E340)</f>
        <v>#REF!</v>
      </c>
      <c r="F343" s="51">
        <f>SUM(F336,F340)</f>
        <v>2965</v>
      </c>
      <c r="G343" s="51">
        <f>SUM(G336,G340)</f>
        <v>2965.01</v>
      </c>
      <c r="H343" s="164">
        <f>(G343/F343)*100</f>
        <v>100.00033726812816</v>
      </c>
      <c r="I343" s="51">
        <f>SUM(I336,I340)</f>
        <v>2965.01</v>
      </c>
      <c r="J343" s="51">
        <f>SUM(J336,J340)</f>
        <v>0</v>
      </c>
      <c r="K343" s="164">
        <f>(J343/I343)*100</f>
        <v>0</v>
      </c>
    </row>
    <row r="344" spans="1:11" ht="19.5" customHeight="1" thickBot="1">
      <c r="A344" s="1"/>
      <c r="B344" s="206"/>
      <c r="C344" s="207"/>
      <c r="D344" s="208"/>
      <c r="E344" s="208"/>
      <c r="F344" s="103"/>
      <c r="G344" s="103"/>
      <c r="H344" s="104"/>
      <c r="I344" s="104"/>
      <c r="J344" s="104"/>
      <c r="K344" s="104"/>
    </row>
    <row r="345" spans="1:11" ht="33.75" customHeight="1">
      <c r="A345" s="1"/>
      <c r="B345" s="53">
        <v>926</v>
      </c>
      <c r="C345" s="38" t="s">
        <v>93</v>
      </c>
      <c r="D345" s="75"/>
      <c r="E345" s="75"/>
      <c r="F345" s="121"/>
      <c r="G345" s="121"/>
      <c r="H345" s="122"/>
      <c r="I345" s="122"/>
      <c r="J345" s="122"/>
      <c r="K345" s="122"/>
    </row>
    <row r="346" spans="1:11" ht="25.5" customHeight="1">
      <c r="A346" s="1"/>
      <c r="B346" s="53">
        <v>92601</v>
      </c>
      <c r="C346" s="34" t="s">
        <v>94</v>
      </c>
      <c r="D346" s="35" t="e">
        <f>SUM(#REF!)</f>
        <v>#REF!</v>
      </c>
      <c r="E346" s="35" t="e">
        <f>SUM(#REF!)</f>
        <v>#REF!</v>
      </c>
      <c r="F346" s="36">
        <f>SUM(F347)</f>
        <v>6000</v>
      </c>
      <c r="G346" s="36">
        <f>SUM(G347)</f>
        <v>5136.4</v>
      </c>
      <c r="H346" s="36">
        <f>(G346/F346)*100</f>
        <v>85.60666666666667</v>
      </c>
      <c r="I346" s="36">
        <f>SUM(I347)</f>
        <v>6000.33</v>
      </c>
      <c r="J346" s="36">
        <f>SUM(J347)</f>
        <v>43200</v>
      </c>
      <c r="K346" s="36">
        <f>(J346/I346)*100</f>
        <v>719.9604021778803</v>
      </c>
    </row>
    <row r="347" spans="1:11" ht="40.5" customHeight="1">
      <c r="A347" s="1"/>
      <c r="B347" s="135"/>
      <c r="C347" s="136" t="s">
        <v>119</v>
      </c>
      <c r="D347" s="63"/>
      <c r="E347" s="63"/>
      <c r="F347" s="36">
        <f>SUM(F348:F350)</f>
        <v>6000</v>
      </c>
      <c r="G347" s="36">
        <f>SUM(G348:G350)</f>
        <v>5136.4</v>
      </c>
      <c r="H347" s="36">
        <f>(G347/F347)*100</f>
        <v>85.60666666666667</v>
      </c>
      <c r="I347" s="36">
        <f>SUM(I348:I350)</f>
        <v>6000.33</v>
      </c>
      <c r="J347" s="36">
        <f>SUM(J348:J350)</f>
        <v>43200</v>
      </c>
      <c r="K347" s="36">
        <f>(J347/I347)*100</f>
        <v>719.9604021778803</v>
      </c>
    </row>
    <row r="348" spans="1:11" ht="99.75" customHeight="1">
      <c r="A348" s="1"/>
      <c r="B348" s="40" t="s">
        <v>62</v>
      </c>
      <c r="C348" s="65" t="s">
        <v>120</v>
      </c>
      <c r="D348" s="39">
        <v>170000</v>
      </c>
      <c r="E348" s="39">
        <v>0</v>
      </c>
      <c r="F348" s="43">
        <v>0</v>
      </c>
      <c r="G348" s="43">
        <v>0</v>
      </c>
      <c r="H348" s="30">
        <v>0</v>
      </c>
      <c r="I348" s="43">
        <v>0</v>
      </c>
      <c r="J348" s="43">
        <v>31200</v>
      </c>
      <c r="K348" s="30">
        <v>0</v>
      </c>
    </row>
    <row r="349" spans="1:11" ht="29.25" customHeight="1">
      <c r="A349" s="1"/>
      <c r="B349" s="40" t="s">
        <v>65</v>
      </c>
      <c r="C349" s="47" t="s">
        <v>23</v>
      </c>
      <c r="D349" s="91"/>
      <c r="E349" s="91"/>
      <c r="F349" s="43">
        <v>6000</v>
      </c>
      <c r="G349" s="43">
        <v>5136.07</v>
      </c>
      <c r="H349" s="30">
        <f>(G349/F349)*100</f>
        <v>85.60116666666666</v>
      </c>
      <c r="I349" s="43">
        <v>6000</v>
      </c>
      <c r="J349" s="43">
        <v>12000</v>
      </c>
      <c r="K349" s="30">
        <f>(J349/I349)*100</f>
        <v>200</v>
      </c>
    </row>
    <row r="350" spans="1:11" ht="29.25" customHeight="1">
      <c r="A350" s="1"/>
      <c r="B350" s="40" t="s">
        <v>65</v>
      </c>
      <c r="C350" s="47" t="s">
        <v>23</v>
      </c>
      <c r="D350" s="91"/>
      <c r="E350" s="91"/>
      <c r="F350" s="43">
        <v>0</v>
      </c>
      <c r="G350" s="43">
        <v>0.33</v>
      </c>
      <c r="H350" s="30">
        <v>0</v>
      </c>
      <c r="I350" s="43">
        <v>0.33</v>
      </c>
      <c r="J350" s="43">
        <v>0</v>
      </c>
      <c r="K350" s="30">
        <f>(J350/I350)*100</f>
        <v>0</v>
      </c>
    </row>
    <row r="351" spans="1:11" ht="33.75" customHeight="1">
      <c r="A351" s="1"/>
      <c r="B351" s="53">
        <v>92695</v>
      </c>
      <c r="C351" s="34" t="s">
        <v>19</v>
      </c>
      <c r="D351" s="35">
        <f>SUM(D361)</f>
        <v>0</v>
      </c>
      <c r="E351" s="35">
        <f>SUM(E361)</f>
        <v>0</v>
      </c>
      <c r="F351" s="36">
        <f aca="true" t="shared" si="44" ref="F351:K351">SUM(F352)</f>
        <v>950000</v>
      </c>
      <c r="G351" s="36">
        <f t="shared" si="44"/>
        <v>753609.88</v>
      </c>
      <c r="H351" s="36">
        <f t="shared" si="44"/>
        <v>79.32735578947369</v>
      </c>
      <c r="I351" s="36">
        <f t="shared" si="44"/>
        <v>951041</v>
      </c>
      <c r="J351" s="36">
        <f t="shared" si="44"/>
        <v>1004000</v>
      </c>
      <c r="K351" s="36">
        <f t="shared" si="44"/>
        <v>105.56852964278092</v>
      </c>
    </row>
    <row r="352" spans="1:11" ht="37.5" customHeight="1">
      <c r="A352" s="1"/>
      <c r="B352" s="135"/>
      <c r="C352" s="136" t="s">
        <v>121</v>
      </c>
      <c r="D352" s="63"/>
      <c r="E352" s="63"/>
      <c r="F352" s="36">
        <f>SUM(F353:F356,)</f>
        <v>950000</v>
      </c>
      <c r="G352" s="36">
        <f>SUM(G353:G356,)</f>
        <v>753609.88</v>
      </c>
      <c r="H352" s="105">
        <f>(G352/F352)*100</f>
        <v>79.32735578947369</v>
      </c>
      <c r="I352" s="36">
        <f>SUM(I353:I356,)</f>
        <v>951041</v>
      </c>
      <c r="J352" s="36">
        <f>SUM(J353:J356,)</f>
        <v>1004000</v>
      </c>
      <c r="K352" s="105">
        <f>(J352/I352)*100</f>
        <v>105.56852964278092</v>
      </c>
    </row>
    <row r="353" spans="1:11" ht="101.25">
      <c r="A353" s="1"/>
      <c r="B353" s="40" t="s">
        <v>62</v>
      </c>
      <c r="C353" s="65" t="s">
        <v>120</v>
      </c>
      <c r="D353" s="39">
        <v>170000</v>
      </c>
      <c r="E353" s="39">
        <v>0</v>
      </c>
      <c r="F353" s="43">
        <v>0</v>
      </c>
      <c r="G353" s="43">
        <v>0</v>
      </c>
      <c r="H353" s="30">
        <v>0</v>
      </c>
      <c r="I353" s="43">
        <v>0</v>
      </c>
      <c r="J353" s="43">
        <v>22000</v>
      </c>
      <c r="K353" s="30">
        <v>0</v>
      </c>
    </row>
    <row r="354" spans="1:11" ht="30.75" customHeight="1">
      <c r="A354" s="1"/>
      <c r="B354" s="40" t="s">
        <v>65</v>
      </c>
      <c r="C354" s="47" t="s">
        <v>23</v>
      </c>
      <c r="D354" s="91"/>
      <c r="E354" s="91"/>
      <c r="F354" s="43">
        <v>950000</v>
      </c>
      <c r="G354" s="209">
        <v>752655.01</v>
      </c>
      <c r="H354" s="43">
        <f>(G354/F354)*100</f>
        <v>79.22684315789473</v>
      </c>
      <c r="I354" s="43">
        <v>950000</v>
      </c>
      <c r="J354" s="209">
        <v>982000</v>
      </c>
      <c r="K354" s="43">
        <f>(J354/I354)*100</f>
        <v>103.36842105263158</v>
      </c>
    </row>
    <row r="355" spans="1:11" ht="24.75" customHeight="1">
      <c r="A355" s="1"/>
      <c r="B355" s="112" t="s">
        <v>66</v>
      </c>
      <c r="C355" s="113" t="s">
        <v>24</v>
      </c>
      <c r="D355" s="39">
        <v>153750</v>
      </c>
      <c r="E355" s="39">
        <v>0</v>
      </c>
      <c r="F355" s="43">
        <v>0</v>
      </c>
      <c r="G355" s="43">
        <v>954</v>
      </c>
      <c r="H355" s="30">
        <v>0</v>
      </c>
      <c r="I355" s="43">
        <v>954</v>
      </c>
      <c r="J355" s="43">
        <v>0</v>
      </c>
      <c r="K355" s="30">
        <v>0</v>
      </c>
    </row>
    <row r="356" spans="1:11" ht="21" customHeight="1" thickBot="1">
      <c r="A356" s="1"/>
      <c r="B356" s="112" t="s">
        <v>111</v>
      </c>
      <c r="C356" s="113" t="s">
        <v>20</v>
      </c>
      <c r="D356" s="39">
        <v>17000</v>
      </c>
      <c r="E356" s="39">
        <v>0</v>
      </c>
      <c r="F356" s="43">
        <v>0</v>
      </c>
      <c r="G356" s="43">
        <v>0.87</v>
      </c>
      <c r="H356" s="93">
        <v>0</v>
      </c>
      <c r="I356" s="43">
        <v>87</v>
      </c>
      <c r="J356" s="43">
        <v>0</v>
      </c>
      <c r="K356" s="93">
        <v>0</v>
      </c>
    </row>
    <row r="357" spans="1:11" ht="31.5" customHeight="1" thickBot="1">
      <c r="A357" s="1"/>
      <c r="B357" s="198"/>
      <c r="C357" s="199" t="s">
        <v>161</v>
      </c>
      <c r="D357" s="200" t="e">
        <f>SUM(#REF!,D346)</f>
        <v>#REF!</v>
      </c>
      <c r="E357" s="200" t="e">
        <f>SUM(#REF!,E346)</f>
        <v>#REF!</v>
      </c>
      <c r="F357" s="51">
        <f>SUM(F346,F351)</f>
        <v>956000</v>
      </c>
      <c r="G357" s="201">
        <f>SUM(G346,G351)</f>
        <v>758746.28</v>
      </c>
      <c r="H357" s="210">
        <f>(G357/F357)*100</f>
        <v>79.36676569037657</v>
      </c>
      <c r="I357" s="51">
        <f>SUM(I346,I351)</f>
        <v>957041.33</v>
      </c>
      <c r="J357" s="201">
        <f>SUM(J346,J351)</f>
        <v>1047200</v>
      </c>
      <c r="K357" s="210">
        <f>(J357/I357)*100</f>
        <v>109.42056180583131</v>
      </c>
    </row>
    <row r="358" spans="1:11" ht="21" thickBot="1">
      <c r="A358" s="2"/>
      <c r="B358" s="211"/>
      <c r="C358" s="212"/>
      <c r="D358" s="213"/>
      <c r="E358" s="213"/>
      <c r="F358" s="214"/>
      <c r="G358" s="214"/>
      <c r="H358" s="215"/>
      <c r="I358" s="214"/>
      <c r="J358" s="215"/>
      <c r="K358" s="215"/>
    </row>
    <row r="359" spans="1:11" ht="20.25">
      <c r="A359" s="1"/>
      <c r="B359" s="216"/>
      <c r="C359" s="95"/>
      <c r="D359" s="217"/>
      <c r="E359" s="217"/>
      <c r="F359" s="218"/>
      <c r="G359" s="219"/>
      <c r="H359" s="220"/>
      <c r="I359" s="218"/>
      <c r="J359" s="221"/>
      <c r="K359" s="220"/>
    </row>
    <row r="360" spans="1:11" ht="20.25">
      <c r="A360" s="1"/>
      <c r="B360" s="222"/>
      <c r="C360" s="76" t="s">
        <v>116</v>
      </c>
      <c r="D360" s="223" t="e">
        <f>SUM(D37,D58,D72,D100,D130,D170,D193,D229,D245,D298,#REF!,#REF!,D332)</f>
        <v>#REF!</v>
      </c>
      <c r="E360" s="223" t="e">
        <f>SUM(E37,E58,E72,E100,E130,E170,E193,E229,E245,E298,#REF!,#REF!,E332)</f>
        <v>#REF!</v>
      </c>
      <c r="F360" s="224">
        <f>SUM(F15,F22,F37,F58,F72,F100,F110,F117,F130,F170,F193,F229,F245,F298,F310,F317,F332,F343,F357)</f>
        <v>78841996.52</v>
      </c>
      <c r="G360" s="224">
        <f>SUM(G15,G22,G37,G58,G72,G100,G110,G117,G130,G170,G193,G229,G245,G298,G310,G317,G332,G343,G357)</f>
        <v>60723828.26</v>
      </c>
      <c r="H360" s="225">
        <f>(G360/F360)*100</f>
        <v>77.01964808133197</v>
      </c>
      <c r="I360" s="224">
        <f>SUM(I15,I22,I37,I58,I72,I100,I110,I117,I130,I170,I193,I229,I245,I298,I310,I317,I332,I343,I357)</f>
        <v>80277964.22000001</v>
      </c>
      <c r="J360" s="224">
        <f>SUM(J15,J22,J37,J58,J72,J100,J110,J117,J130,J170,J193,J229,J245,J298,J310,J317,J332,J343,J357)</f>
        <v>84892538</v>
      </c>
      <c r="K360" s="225">
        <f>(J360/I360)*100</f>
        <v>105.74824464575838</v>
      </c>
    </row>
    <row r="361" spans="1:11" ht="21" thickBot="1">
      <c r="A361" s="1"/>
      <c r="B361" s="226"/>
      <c r="C361" s="100"/>
      <c r="D361" s="227"/>
      <c r="E361" s="227"/>
      <c r="F361" s="228"/>
      <c r="G361" s="229"/>
      <c r="H361" s="230"/>
      <c r="I361" s="228"/>
      <c r="J361" s="231"/>
      <c r="K361" s="230"/>
    </row>
  </sheetData>
  <mergeCells count="1">
    <mergeCell ref="A3:J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31" r:id="rId1"/>
  <headerFooter alignWithMargins="0">
    <oddHeader>&amp;R&amp;"Arial CE,Pogrubiony"&amp;18Zał. Nr 1</oddHeader>
  </headerFooter>
  <rowBreaks count="6" manualBreakCount="6">
    <brk id="72" max="10" man="1"/>
    <brk id="130" max="10" man="1"/>
    <brk id="193" max="10" man="1"/>
    <brk id="229" max="10" man="1"/>
    <brk id="268" max="10" man="1"/>
    <brk id="31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2010-11-14T20:01:35Z</cp:lastPrinted>
  <dcterms:created xsi:type="dcterms:W3CDTF">2001-02-16T12:40:08Z</dcterms:created>
  <dcterms:modified xsi:type="dcterms:W3CDTF">2010-11-15T08:52:42Z</dcterms:modified>
  <cp:category/>
  <cp:version/>
  <cp:contentType/>
  <cp:contentStatus/>
</cp:coreProperties>
</file>