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'Arkusz1'!$B$2:$K$263</definedName>
  </definedNames>
  <calcPr fullCalcOnLoad="1"/>
</workbook>
</file>

<file path=xl/sharedStrings.xml><?xml version="1.0" encoding="utf-8"?>
<sst xmlns="http://schemas.openxmlformats.org/spreadsheetml/2006/main" count="286" uniqueCount="151">
  <si>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</si>
  <si>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</si>
  <si>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</si>
  <si>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</si>
  <si>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</si>
  <si>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</si>
  <si>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</si>
  <si>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</si>
  <si>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</si>
  <si>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</si>
  <si>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</si>
  <si>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</si>
  <si>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</si>
  <si>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</si>
  <si>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</si>
  <si>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</si>
  <si>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</si>
  <si>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</si>
  <si>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</si>
  <si>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</si>
  <si>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</si>
  <si>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</si>
  <si>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</si>
  <si>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</si>
  <si>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</si>
  <si>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</si>
  <si>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</si>
  <si>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</si>
  <si>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</si>
  <si>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</si>
  <si>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</si>
  <si>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</si>
  <si>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</si>
  <si>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</si>
  <si>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</si>
  <si>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</si>
  <si>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</si>
  <si>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</si>
  <si>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</si>
  <si>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</si>
  <si>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</si>
  <si>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</si>
  <si>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</si>
  <si>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</si>
  <si>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</si>
  <si>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</si>
  <si>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</si>
  <si>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</si>
  <si>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</si>
  <si>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</si>
  <si>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</si>
  <si>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</si>
  <si>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</si>
  <si>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</si>
  <si>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</si>
  <si>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</si>
  <si>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</si>
  <si>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</si>
  <si>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</si>
  <si>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</si>
  <si>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</si>
  <si>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</si>
  <si>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</si>
  <si>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</si>
  <si>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</si>
  <si>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</si>
  <si>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</si>
  <si>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</si>
  <si>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</si>
  <si>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</si>
  <si>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</si>
  <si>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</si>
  <si>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</si>
  <si>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</si>
  <si>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</si>
  <si>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</si>
  <si>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</si>
  <si>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</si>
  <si>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</si>
  <si>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</si>
  <si>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</si>
  <si>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</si>
  <si>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</si>
  <si>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</si>
  <si>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</si>
  <si>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</si>
  <si>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</si>
  <si>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</si>
  <si>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</si>
  <si>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</si>
  <si>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</si>
  <si>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</si>
  <si>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</si>
  <si>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</si>
  <si>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</si>
  <si>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</si>
  <si>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</si>
  <si>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</si>
  <si>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</si>
  <si>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</si>
  <si>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</si>
  <si>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</si>
  <si>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</si>
  <si>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</si>
  <si>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</si>
  <si>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</si>
  <si>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</si>
  <si>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</si>
  <si>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</si>
  <si>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</si>
  <si>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</si>
  <si>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</si>
  <si>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</si>
  <si>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</si>
  <si>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</si>
  <si>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</si>
  <si>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</si>
  <si>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</si>
  <si>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</si>
  <si>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</si>
  <si>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</si>
  <si>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</si>
  <si>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</si>
  <si>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</si>
  <si>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</si>
  <si>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</si>
  <si>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</si>
  <si>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2007</t>
  </si>
  <si>
    <t>Pozostałe zadania w zakresie polityki społecznej</t>
  </si>
  <si>
    <t>Razem dział 853</t>
  </si>
  <si>
    <t>0580</t>
  </si>
  <si>
    <t>Grzywny i inne kary pieniężne od osób prawnych i innych jednostek organizacyjnych</t>
  </si>
  <si>
    <t>Wpływy i wydatki związane z gromadzeniem środków z opłat i kar za korzystanie ze środowiska</t>
  </si>
  <si>
    <t>Grzywny, mandaty i inne kary pieniężne od osób fizycznych</t>
  </si>
  <si>
    <t>Razem dział 926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</si>
  <si>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</si>
  <si>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</si>
  <si>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</si>
  <si>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</si>
  <si>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</si>
  <si>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</si>
  <si>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</si>
  <si>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</si>
  <si>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PLAN DOCHODÓW BUDŻETOWYCH NA 2011 ROK - BIEŻĄCE</t>
  </si>
  <si>
    <t>w złotych</t>
  </si>
  <si>
    <t>Straż  gminna (miejska)</t>
  </si>
  <si>
    <t>Kultura fizyczna</t>
  </si>
  <si>
    <t xml:space="preserve">Wpływy z różnych opłat </t>
  </si>
  <si>
    <t>Razem dochody bieżące</t>
  </si>
  <si>
    <r>
      <t xml:space="preserve">Dział     Rozdz. </t>
    </r>
    <r>
      <rPr>
        <b/>
        <sz val="18"/>
        <rFont val="Arial"/>
        <family val="0"/>
      </rPr>
      <t>§</t>
    </r>
  </si>
  <si>
    <t>Plan na  2011 r.                                            w zł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</si>
</sst>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2">
    <font>
      <sz val="10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sz val="18"/>
      <color indexed="10"/>
      <name val="Arial CE"/>
      <family val="0"/>
    </font>
    <font>
      <b/>
      <sz val="18"/>
      <name val="Arial"/>
      <family val="0"/>
    </font>
    <font>
      <b/>
      <sz val="18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/>
    </xf>
    <xf numFmtId="169" fontId="5" fillId="0" borderId="5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9" fontId="5" fillId="0" borderId="6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9" fontId="6" fillId="0" borderId="7" xfId="0" applyNumberFormat="1" applyFont="1" applyBorder="1" applyAlignment="1">
      <alignment horizontal="right" vertical="center"/>
    </xf>
    <xf numFmtId="169" fontId="6" fillId="0" borderId="8" xfId="0" applyNumberFormat="1" applyFont="1" applyBorder="1" applyAlignment="1">
      <alignment horizontal="right" vertical="center"/>
    </xf>
    <xf numFmtId="169" fontId="5" fillId="0" borderId="9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0" borderId="2" xfId="0" applyNumberFormat="1" applyFont="1" applyBorder="1" applyAlignment="1">
      <alignment horizontal="right" vertical="center"/>
    </xf>
    <xf numFmtId="169" fontId="6" fillId="0" borderId="11" xfId="0" applyNumberFormat="1" applyFont="1" applyBorder="1" applyAlignment="1">
      <alignment horizontal="right" vertical="center"/>
    </xf>
    <xf numFmtId="169" fontId="6" fillId="0" borderId="12" xfId="0" applyNumberFormat="1" applyFont="1" applyBorder="1" applyAlignment="1">
      <alignment horizontal="right" vertical="center"/>
    </xf>
    <xf numFmtId="169" fontId="5" fillId="2" borderId="2" xfId="0" applyNumberFormat="1" applyFont="1" applyFill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69" fontId="5" fillId="0" borderId="13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169" fontId="5" fillId="0" borderId="14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right" vertical="center"/>
    </xf>
    <xf numFmtId="169" fontId="5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9" fontId="8" fillId="0" borderId="4" xfId="0" applyNumberFormat="1" applyFont="1" applyBorder="1" applyAlignment="1">
      <alignment horizontal="right" vertical="center"/>
    </xf>
    <xf numFmtId="169" fontId="9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69" fontId="8" fillId="0" borderId="3" xfId="0" applyNumberFormat="1" applyFont="1" applyBorder="1" applyAlignment="1">
      <alignment horizontal="right" vertical="center"/>
    </xf>
    <xf numFmtId="169" fontId="9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9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7" fillId="0" borderId="4" xfId="0" applyNumberFormat="1" applyFont="1" applyBorder="1" applyAlignment="1">
      <alignment/>
    </xf>
    <xf numFmtId="169" fontId="7" fillId="0" borderId="4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164" fontId="8" fillId="0" borderId="2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164" fontId="8" fillId="0" borderId="4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169" fontId="8" fillId="0" borderId="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64" fontId="7" fillId="0" borderId="5" xfId="0" applyNumberFormat="1" applyFont="1" applyBorder="1" applyAlignment="1">
      <alignment/>
    </xf>
    <xf numFmtId="169" fontId="7" fillId="0" borderId="5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/>
    </xf>
    <xf numFmtId="169" fontId="11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9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9" fontId="9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 wrapText="1"/>
    </xf>
    <xf numFmtId="164" fontId="8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7" xfId="0" applyFont="1" applyBorder="1" applyAlignment="1">
      <alignment/>
    </xf>
    <xf numFmtId="169" fontId="9" fillId="0" borderId="7" xfId="0" applyNumberFormat="1" applyFont="1" applyBorder="1" applyAlignment="1">
      <alignment horizontal="right" vertical="center"/>
    </xf>
    <xf numFmtId="169" fontId="8" fillId="0" borderId="7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8" fillId="0" borderId="17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20" xfId="0" applyNumberFormat="1" applyFont="1" applyBorder="1" applyAlignment="1">
      <alignment/>
    </xf>
    <xf numFmtId="169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9" xfId="0" applyFont="1" applyBorder="1" applyAlignment="1">
      <alignment/>
    </xf>
    <xf numFmtId="164" fontId="7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right" vertical="center"/>
    </xf>
    <xf numFmtId="169" fontId="7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/>
    </xf>
    <xf numFmtId="169" fontId="7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9" fontId="8" fillId="0" borderId="2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169" fontId="9" fillId="0" borderId="11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164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164" fontId="8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164" fontId="7" fillId="0" borderId="2" xfId="0" applyNumberFormat="1" applyFont="1" applyBorder="1" applyAlignment="1">
      <alignment vertical="center"/>
    </xf>
    <xf numFmtId="169" fontId="7" fillId="0" borderId="2" xfId="15" applyNumberFormat="1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164" fontId="8" fillId="0" borderId="3" xfId="0" applyNumberFormat="1" applyFont="1" applyBorder="1" applyAlignment="1">
      <alignment/>
    </xf>
    <xf numFmtId="0" fontId="8" fillId="0" borderId="21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164" fontId="8" fillId="0" borderId="12" xfId="0" applyNumberFormat="1" applyFont="1" applyBorder="1" applyAlignment="1">
      <alignment/>
    </xf>
    <xf numFmtId="169" fontId="9" fillId="0" borderId="12" xfId="0" applyNumberFormat="1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/>
    </xf>
    <xf numFmtId="169" fontId="7" fillId="2" borderId="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49" fontId="8" fillId="0" borderId="5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169" fontId="7" fillId="0" borderId="13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/>
    </xf>
    <xf numFmtId="169" fontId="7" fillId="0" borderId="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/>
    </xf>
    <xf numFmtId="49" fontId="7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164" fontId="8" fillId="0" borderId="26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8" fillId="0" borderId="4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164" fontId="8" fillId="0" borderId="26" xfId="0" applyNumberFormat="1" applyFont="1" applyBorder="1" applyAlignment="1">
      <alignment/>
    </xf>
    <xf numFmtId="0" fontId="8" fillId="0" borderId="25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28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7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/>
    </xf>
    <xf numFmtId="169" fontId="7" fillId="0" borderId="14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center"/>
    </xf>
    <xf numFmtId="0" fontId="7" fillId="0" borderId="23" xfId="0" applyFont="1" applyBorder="1" applyAlignment="1">
      <alignment wrapText="1"/>
    </xf>
    <xf numFmtId="164" fontId="7" fillId="0" borderId="2" xfId="0" applyNumberFormat="1" applyFont="1" applyBorder="1" applyAlignment="1">
      <alignment horizontal="right" vertical="center"/>
    </xf>
    <xf numFmtId="169" fontId="9" fillId="0" borderId="22" xfId="0" applyNumberFormat="1" applyFont="1" applyBorder="1" applyAlignment="1">
      <alignment horizontal="right" vertical="center"/>
    </xf>
    <xf numFmtId="169" fontId="8" fillId="0" borderId="2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vertical="center"/>
    </xf>
    <xf numFmtId="169" fontId="8" fillId="0" borderId="25" xfId="0" applyNumberFormat="1" applyFont="1" applyBorder="1" applyAlignment="1">
      <alignment horizontal="right" vertical="center"/>
    </xf>
    <xf numFmtId="169" fontId="7" fillId="0" borderId="29" xfId="0" applyNumberFormat="1" applyFont="1" applyBorder="1" applyAlignment="1">
      <alignment horizontal="right" vertical="center"/>
    </xf>
    <xf numFmtId="169" fontId="7" fillId="0" borderId="30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164" fontId="7" fillId="0" borderId="6" xfId="0" applyNumberFormat="1" applyFont="1" applyBorder="1" applyAlignment="1">
      <alignment vertical="center"/>
    </xf>
    <xf numFmtId="169" fontId="11" fillId="0" borderId="15" xfId="0" applyNumberFormat="1" applyFont="1" applyBorder="1" applyAlignment="1">
      <alignment horizontal="right" vertical="center"/>
    </xf>
    <xf numFmtId="169" fontId="7" fillId="0" borderId="15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6" xfId="0" applyFont="1" applyBorder="1" applyAlignment="1">
      <alignment/>
    </xf>
    <xf numFmtId="169" fontId="9" fillId="0" borderId="32" xfId="0" applyNumberFormat="1" applyFont="1" applyBorder="1" applyAlignment="1">
      <alignment horizontal="right" vertical="center"/>
    </xf>
    <xf numFmtId="169" fontId="9" fillId="0" borderId="31" xfId="0" applyNumberFormat="1" applyFont="1" applyBorder="1" applyAlignment="1">
      <alignment horizontal="right" vertical="center"/>
    </xf>
    <xf numFmtId="169" fontId="8" fillId="0" borderId="16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/>
    </xf>
    <xf numFmtId="164" fontId="7" fillId="0" borderId="34" xfId="0" applyNumberFormat="1" applyFont="1" applyBorder="1" applyAlignment="1">
      <alignment/>
    </xf>
    <xf numFmtId="169" fontId="7" fillId="0" borderId="35" xfId="0" applyNumberFormat="1" applyFont="1" applyBorder="1" applyAlignment="1">
      <alignment horizontal="right" vertical="center"/>
    </xf>
    <xf numFmtId="169" fontId="7" fillId="0" borderId="34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7" xfId="0" applyFont="1" applyBorder="1" applyAlignment="1">
      <alignment horizontal="right" vertical="center"/>
    </xf>
    <xf numFmtId="169" fontId="9" fillId="0" borderId="36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vertical="center"/>
    </xf>
    <xf numFmtId="169" fontId="6" fillId="0" borderId="28" xfId="0" applyNumberFormat="1" applyFont="1" applyBorder="1" applyAlignment="1">
      <alignment horizontal="right" vertical="center"/>
    </xf>
    <xf numFmtId="169" fontId="6" fillId="0" borderId="26" xfId="0" applyNumberFormat="1" applyFont="1" applyBorder="1" applyAlignment="1">
      <alignment horizontal="right" vertical="center"/>
    </xf>
    <xf numFmtId="169" fontId="5" fillId="0" borderId="38" xfId="0" applyNumberFormat="1" applyFont="1" applyBorder="1" applyAlignment="1">
      <alignment horizontal="right" vertical="center"/>
    </xf>
    <xf numFmtId="169" fontId="6" fillId="0" borderId="39" xfId="0" applyNumberFormat="1" applyFont="1" applyBorder="1" applyAlignment="1">
      <alignment horizontal="right" vertical="center"/>
    </xf>
    <xf numFmtId="169" fontId="5" fillId="0" borderId="40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169" fontId="8" fillId="0" borderId="32" xfId="0" applyNumberFormat="1" applyFont="1" applyBorder="1" applyAlignment="1">
      <alignment horizontal="right" vertical="center"/>
    </xf>
    <xf numFmtId="169" fontId="8" fillId="0" borderId="37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169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9" fontId="9" fillId="0" borderId="2" xfId="0" applyNumberFormat="1" applyFont="1" applyBorder="1" applyAlignment="1">
      <alignment horizontal="right" vertical="center"/>
    </xf>
    <xf numFmtId="169" fontId="5" fillId="0" borderId="28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69" fontId="6" fillId="0" borderId="2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3"/>
  <sheetViews>
    <sheetView tabSelected="1" zoomScale="75" zoomScaleNormal="75" zoomScaleSheetLayoutView="50" workbookViewId="0" topLeftCell="C1">
      <selection activeCell="M5" sqref="M5"/>
    </sheetView>
  </sheetViews>
  <sheetFormatPr defaultColWidth="9.00390625" defaultRowHeight="12.75"/>
  <cols>
    <col min="1" max="1" width="8.75390625" style="0" customWidth="1"/>
    <col min="2" max="2" width="19.375" style="2" customWidth="1"/>
    <col min="3" max="3" width="113.00390625" style="2" customWidth="1"/>
    <col min="4" max="5" width="15.75390625" style="2" hidden="1" customWidth="1"/>
    <col min="6" max="6" width="27.125" style="3" hidden="1" customWidth="1"/>
    <col min="7" max="7" width="31.375" style="4" hidden="1" customWidth="1"/>
    <col min="8" max="8" width="19.75390625" style="2" hidden="1" customWidth="1"/>
    <col min="9" max="9" width="25.00390625" style="2" hidden="1" customWidth="1"/>
    <col min="10" max="10" width="52.75390625" style="5" customWidth="1"/>
    <col min="11" max="11" width="0.12890625" style="2" hidden="1" customWidth="1"/>
  </cols>
  <sheetData>
    <row r="2" spans="7:11" ht="30.75" customHeight="1">
      <c r="G2" s="37"/>
      <c r="H2" s="37"/>
      <c r="I2" s="37"/>
      <c r="J2" s="37"/>
      <c r="K2" s="36"/>
    </row>
    <row r="3" spans="1:11" ht="28.5" customHeight="1">
      <c r="A3" s="279" t="s">
        <v>143</v>
      </c>
      <c r="B3" s="279"/>
      <c r="C3" s="279"/>
      <c r="D3" s="279"/>
      <c r="E3" s="279"/>
      <c r="F3" s="279"/>
      <c r="G3" s="279"/>
      <c r="H3" s="279"/>
      <c r="I3" s="279"/>
      <c r="J3" s="279"/>
      <c r="K3" s="36" t="s">
        <v>144</v>
      </c>
    </row>
    <row r="4" spans="1:10" ht="24" thickBot="1">
      <c r="A4" s="38"/>
      <c r="B4" s="39"/>
      <c r="C4" s="39"/>
      <c r="D4" s="39"/>
      <c r="E4" s="39"/>
      <c r="F4" s="40"/>
      <c r="G4" s="41"/>
      <c r="H4" s="38"/>
      <c r="I4" s="38"/>
      <c r="J4" s="42"/>
    </row>
    <row r="5" spans="1:11" ht="101.25">
      <c r="A5" s="38"/>
      <c r="B5" s="43" t="s">
        <v>149</v>
      </c>
      <c r="C5" s="44" t="s">
        <v>94</v>
      </c>
      <c r="D5" s="45" t="s">
        <v>82</v>
      </c>
      <c r="E5" s="44" t="s">
        <v>81</v>
      </c>
      <c r="F5" s="46" t="s">
        <v>138</v>
      </c>
      <c r="G5" s="47" t="s">
        <v>139</v>
      </c>
      <c r="H5" s="46" t="s">
        <v>126</v>
      </c>
      <c r="I5" s="46" t="s">
        <v>137</v>
      </c>
      <c r="J5" s="47" t="s">
        <v>150</v>
      </c>
      <c r="K5" s="6" t="s">
        <v>126</v>
      </c>
    </row>
    <row r="6" spans="1:11" s="1" customFormat="1" ht="2.25" customHeight="1">
      <c r="A6" s="38"/>
      <c r="B6" s="48">
        <v>1</v>
      </c>
      <c r="C6" s="49">
        <v>2</v>
      </c>
      <c r="D6" s="50"/>
      <c r="E6" s="49"/>
      <c r="F6" s="50">
        <v>4</v>
      </c>
      <c r="G6" s="51">
        <v>5</v>
      </c>
      <c r="H6" s="50">
        <v>6</v>
      </c>
      <c r="I6" s="50">
        <v>4</v>
      </c>
      <c r="J6" s="51">
        <v>3</v>
      </c>
      <c r="K6" s="7">
        <v>6</v>
      </c>
    </row>
    <row r="7" spans="1:11" ht="23.25">
      <c r="A7" s="38"/>
      <c r="B7" s="52"/>
      <c r="C7" s="53"/>
      <c r="D7" s="54"/>
      <c r="E7" s="53"/>
      <c r="F7" s="55"/>
      <c r="G7" s="56"/>
      <c r="H7" s="55"/>
      <c r="I7" s="55"/>
      <c r="J7" s="56"/>
      <c r="K7" s="8"/>
    </row>
    <row r="8" spans="1:11" ht="23.25">
      <c r="A8" s="38"/>
      <c r="B8" s="52"/>
      <c r="C8" s="53"/>
      <c r="D8" s="54"/>
      <c r="E8" s="53"/>
      <c r="F8" s="56"/>
      <c r="G8" s="57"/>
      <c r="H8" s="55"/>
      <c r="I8" s="56"/>
      <c r="J8" s="56"/>
      <c r="K8" s="8"/>
    </row>
    <row r="9" spans="1:11" ht="23.25">
      <c r="A9" s="38"/>
      <c r="B9" s="58">
        <v>600</v>
      </c>
      <c r="C9" s="59" t="s">
        <v>86</v>
      </c>
      <c r="D9" s="60"/>
      <c r="E9" s="61"/>
      <c r="F9" s="62"/>
      <c r="G9" s="63"/>
      <c r="H9" s="64"/>
      <c r="I9" s="62"/>
      <c r="J9" s="62"/>
      <c r="K9" s="9"/>
    </row>
    <row r="10" spans="1:11" ht="23.25">
      <c r="A10" s="38"/>
      <c r="B10" s="65"/>
      <c r="C10" s="66"/>
      <c r="D10" s="54"/>
      <c r="E10" s="53"/>
      <c r="F10" s="67"/>
      <c r="G10" s="68"/>
      <c r="H10" s="69"/>
      <c r="I10" s="67"/>
      <c r="J10" s="67"/>
      <c r="K10" s="16"/>
    </row>
    <row r="11" spans="1:11" ht="23.25">
      <c r="A11" s="38"/>
      <c r="B11" s="52"/>
      <c r="C11" s="53"/>
      <c r="D11" s="54"/>
      <c r="E11" s="53"/>
      <c r="F11" s="70"/>
      <c r="G11" s="70"/>
      <c r="H11" s="71"/>
      <c r="I11" s="70"/>
      <c r="J11" s="70"/>
      <c r="K11" s="11"/>
    </row>
    <row r="12" spans="1:11" ht="23.25">
      <c r="A12" s="38"/>
      <c r="B12" s="58">
        <v>60095</v>
      </c>
      <c r="C12" s="72" t="s">
        <v>18</v>
      </c>
      <c r="D12" s="73">
        <f>SUM(D14,D15)</f>
        <v>57300</v>
      </c>
      <c r="E12" s="73">
        <f>SUM(E14,E15)</f>
        <v>0</v>
      </c>
      <c r="F12" s="74">
        <f aca="true" t="shared" si="0" ref="F12:K12">F13</f>
        <v>56000</v>
      </c>
      <c r="G12" s="74">
        <f t="shared" si="0"/>
        <v>42012.44</v>
      </c>
      <c r="H12" s="74">
        <f t="shared" si="0"/>
        <v>75.0222142857143</v>
      </c>
      <c r="I12" s="74">
        <f t="shared" si="0"/>
        <v>56000</v>
      </c>
      <c r="J12" s="74">
        <f t="shared" si="0"/>
        <v>61400</v>
      </c>
      <c r="K12" s="12">
        <f t="shared" si="0"/>
        <v>109.64285714285715</v>
      </c>
    </row>
    <row r="13" spans="1:11" ht="46.5">
      <c r="A13" s="38"/>
      <c r="B13" s="75"/>
      <c r="C13" s="76" t="s">
        <v>116</v>
      </c>
      <c r="D13" s="77"/>
      <c r="E13" s="77"/>
      <c r="F13" s="74">
        <f>SUM(F14,F15)</f>
        <v>56000</v>
      </c>
      <c r="G13" s="74">
        <f>SUM(G14,G15)</f>
        <v>42012.44</v>
      </c>
      <c r="H13" s="74">
        <f>(G13/F13)*100</f>
        <v>75.0222142857143</v>
      </c>
      <c r="I13" s="74">
        <f>SUM(I14,I15)</f>
        <v>56000</v>
      </c>
      <c r="J13" s="74">
        <f>SUM(J14,J15)</f>
        <v>61400</v>
      </c>
      <c r="K13" s="12">
        <f>(J13/I13)*100</f>
        <v>109.64285714285715</v>
      </c>
    </row>
    <row r="14" spans="1:11" ht="56.25" customHeight="1">
      <c r="A14" s="38"/>
      <c r="B14" s="78" t="s">
        <v>58</v>
      </c>
      <c r="C14" s="79" t="s">
        <v>16</v>
      </c>
      <c r="D14" s="80">
        <v>600</v>
      </c>
      <c r="E14" s="80">
        <v>0</v>
      </c>
      <c r="F14" s="62">
        <v>2000</v>
      </c>
      <c r="G14" s="62">
        <v>1875</v>
      </c>
      <c r="H14" s="62">
        <f>(G14/F14)*100</f>
        <v>93.75</v>
      </c>
      <c r="I14" s="62">
        <v>2000</v>
      </c>
      <c r="J14" s="62">
        <v>2000</v>
      </c>
      <c r="K14" s="10">
        <f>(J14/I14)*100</f>
        <v>100</v>
      </c>
    </row>
    <row r="15" spans="1:11" ht="78" customHeight="1" thickBot="1">
      <c r="A15" s="38"/>
      <c r="B15" s="81" t="s">
        <v>59</v>
      </c>
      <c r="C15" s="82" t="s">
        <v>115</v>
      </c>
      <c r="D15" s="77">
        <v>56700</v>
      </c>
      <c r="E15" s="77">
        <v>0</v>
      </c>
      <c r="F15" s="83">
        <v>54000</v>
      </c>
      <c r="G15" s="83">
        <v>40137.44</v>
      </c>
      <c r="H15" s="62">
        <f>(G15/F15)*100</f>
        <v>74.3285925925926</v>
      </c>
      <c r="I15" s="83">
        <v>54000</v>
      </c>
      <c r="J15" s="83">
        <f>54000+5400</f>
        <v>59400</v>
      </c>
      <c r="K15" s="10">
        <f>(J15/I15)*100</f>
        <v>110.00000000000001</v>
      </c>
    </row>
    <row r="16" spans="1:11" ht="34.5" customHeight="1" thickBot="1">
      <c r="A16" s="38"/>
      <c r="B16" s="84"/>
      <c r="C16" s="85" t="s">
        <v>6</v>
      </c>
      <c r="D16" s="86" t="e">
        <f>SUM(#REF!,D12)</f>
        <v>#REF!</v>
      </c>
      <c r="E16" s="86" t="e">
        <f>SUM(#REF!,E12)</f>
        <v>#REF!</v>
      </c>
      <c r="F16" s="87" t="e">
        <f>SUM(#REF!,#REF!,F12)</f>
        <v>#REF!</v>
      </c>
      <c r="G16" s="87" t="e">
        <f>SUM(#REF!,#REF!,G12)</f>
        <v>#REF!</v>
      </c>
      <c r="H16" s="87">
        <f>SUM(H12)</f>
        <v>75.0222142857143</v>
      </c>
      <c r="I16" s="87" t="e">
        <f>SUM(#REF!,#REF!,I12)</f>
        <v>#REF!</v>
      </c>
      <c r="J16" s="87">
        <f>SUM(J12)</f>
        <v>61400</v>
      </c>
      <c r="K16" s="14">
        <f>SUM(K12)</f>
        <v>109.64285714285715</v>
      </c>
    </row>
    <row r="17" spans="1:11" ht="24" thickBot="1">
      <c r="A17" s="38"/>
      <c r="B17" s="85"/>
      <c r="C17" s="85"/>
      <c r="D17" s="88"/>
      <c r="E17" s="88"/>
      <c r="F17" s="89"/>
      <c r="G17" s="89"/>
      <c r="H17" s="90"/>
      <c r="I17" s="89"/>
      <c r="J17" s="91"/>
      <c r="K17" s="17"/>
    </row>
    <row r="18" spans="1:11" ht="23.25">
      <c r="A18" s="38"/>
      <c r="B18" s="92"/>
      <c r="C18" s="93"/>
      <c r="D18" s="93"/>
      <c r="E18" s="93"/>
      <c r="F18" s="94"/>
      <c r="G18" s="94"/>
      <c r="H18" s="95"/>
      <c r="I18" s="94"/>
      <c r="J18" s="96"/>
      <c r="K18" s="19"/>
    </row>
    <row r="19" spans="1:11" ht="23.25">
      <c r="A19" s="38"/>
      <c r="B19" s="97" t="s">
        <v>95</v>
      </c>
      <c r="C19" s="72" t="s">
        <v>7</v>
      </c>
      <c r="D19" s="98"/>
      <c r="E19" s="98"/>
      <c r="F19" s="63"/>
      <c r="G19" s="63"/>
      <c r="H19" s="64"/>
      <c r="I19" s="63"/>
      <c r="J19" s="62"/>
      <c r="K19" s="9"/>
    </row>
    <row r="20" spans="1:11" ht="23.25">
      <c r="A20" s="38"/>
      <c r="B20" s="92"/>
      <c r="C20" s="99"/>
      <c r="D20" s="93"/>
      <c r="E20" s="93"/>
      <c r="F20" s="68"/>
      <c r="G20" s="68"/>
      <c r="H20" s="69"/>
      <c r="I20" s="68"/>
      <c r="J20" s="67"/>
      <c r="K20" s="16"/>
    </row>
    <row r="21" spans="1:11" ht="23.25">
      <c r="A21" s="38"/>
      <c r="B21" s="97" t="s">
        <v>108</v>
      </c>
      <c r="C21" s="72" t="s">
        <v>109</v>
      </c>
      <c r="D21" s="73">
        <f>SUM(D23:D29)</f>
        <v>4614000</v>
      </c>
      <c r="E21" s="73">
        <f>SUM(E23:E29)</f>
        <v>0</v>
      </c>
      <c r="F21" s="74">
        <f aca="true" t="shared" si="1" ref="F21:K21">SUM(F22)</f>
        <v>50000</v>
      </c>
      <c r="G21" s="74">
        <f t="shared" si="1"/>
        <v>56368.21</v>
      </c>
      <c r="H21" s="74">
        <f t="shared" si="1"/>
        <v>112.73642</v>
      </c>
      <c r="I21" s="74">
        <f t="shared" si="1"/>
        <v>56368.21</v>
      </c>
      <c r="J21" s="74">
        <f t="shared" si="1"/>
        <v>70000</v>
      </c>
      <c r="K21" s="12">
        <f t="shared" si="1"/>
        <v>124.18347149927239</v>
      </c>
    </row>
    <row r="22" spans="1:11" ht="46.5">
      <c r="A22" s="38"/>
      <c r="B22" s="75"/>
      <c r="C22" s="76" t="s">
        <v>117</v>
      </c>
      <c r="D22" s="77"/>
      <c r="E22" s="77"/>
      <c r="F22" s="74">
        <f>SUM(F23:F23)</f>
        <v>50000</v>
      </c>
      <c r="G22" s="74">
        <f>SUM(G23:G23)</f>
        <v>56368.21</v>
      </c>
      <c r="H22" s="74">
        <f>(G22/F22)*100</f>
        <v>112.73642</v>
      </c>
      <c r="I22" s="74">
        <f>SUM(I23:I23)</f>
        <v>56368.21</v>
      </c>
      <c r="J22" s="74">
        <f>SUM(J23:J23)</f>
        <v>70000</v>
      </c>
      <c r="K22" s="12">
        <f>(J22/I22)*100</f>
        <v>124.18347149927239</v>
      </c>
    </row>
    <row r="23" spans="1:11" ht="21.75" customHeight="1">
      <c r="A23" s="38"/>
      <c r="B23" s="78" t="s">
        <v>107</v>
      </c>
      <c r="C23" s="100" t="s">
        <v>110</v>
      </c>
      <c r="D23" s="101">
        <v>382400</v>
      </c>
      <c r="E23" s="101">
        <v>0</v>
      </c>
      <c r="F23" s="62">
        <v>50000</v>
      </c>
      <c r="G23" s="62">
        <v>56368.21</v>
      </c>
      <c r="H23" s="62">
        <f>(G23/F23)*100</f>
        <v>112.73642</v>
      </c>
      <c r="I23" s="62">
        <v>56368.21</v>
      </c>
      <c r="J23" s="62">
        <v>70000</v>
      </c>
      <c r="K23" s="10">
        <f>(J23/I23)*100</f>
        <v>124.18347149927239</v>
      </c>
    </row>
    <row r="24" spans="1:11" ht="23.25">
      <c r="A24" s="38"/>
      <c r="B24" s="78"/>
      <c r="C24" s="100"/>
      <c r="D24" s="101"/>
      <c r="E24" s="101"/>
      <c r="F24" s="63"/>
      <c r="G24" s="62"/>
      <c r="H24" s="62"/>
      <c r="I24" s="62"/>
      <c r="J24" s="62"/>
      <c r="K24" s="10"/>
    </row>
    <row r="25" spans="1:11" ht="27.75" customHeight="1">
      <c r="A25" s="38"/>
      <c r="B25" s="97" t="s">
        <v>87</v>
      </c>
      <c r="C25" s="76" t="s">
        <v>88</v>
      </c>
      <c r="D25" s="73">
        <f>SUM(D27:D35)</f>
        <v>2643200</v>
      </c>
      <c r="E25" s="73">
        <f>SUM(E27:E35)</f>
        <v>0</v>
      </c>
      <c r="F25" s="74">
        <f aca="true" t="shared" si="2" ref="F25:K25">F26</f>
        <v>5000</v>
      </c>
      <c r="G25" s="74">
        <f t="shared" si="2"/>
        <v>3353.11</v>
      </c>
      <c r="H25" s="74">
        <f t="shared" si="2"/>
        <v>67.0622</v>
      </c>
      <c r="I25" s="74">
        <f t="shared" si="2"/>
        <v>5000</v>
      </c>
      <c r="J25" s="74">
        <f t="shared" si="2"/>
        <v>5000</v>
      </c>
      <c r="K25" s="12">
        <f t="shared" si="2"/>
        <v>100</v>
      </c>
    </row>
    <row r="26" spans="1:11" ht="46.5">
      <c r="A26" s="38"/>
      <c r="B26" s="75"/>
      <c r="C26" s="76" t="s">
        <v>118</v>
      </c>
      <c r="D26" s="77"/>
      <c r="E26" s="77"/>
      <c r="F26" s="74">
        <f>SUM(F27:F27)</f>
        <v>5000</v>
      </c>
      <c r="G26" s="74">
        <f>SUM(G27:G27)</f>
        <v>3353.11</v>
      </c>
      <c r="H26" s="74">
        <f>(G26/F26)*100</f>
        <v>67.0622</v>
      </c>
      <c r="I26" s="74">
        <f>SUM(I27:I27)</f>
        <v>5000</v>
      </c>
      <c r="J26" s="74">
        <f>SUM(J27:J27)</f>
        <v>5000</v>
      </c>
      <c r="K26" s="12">
        <f>(J26/I26)*100</f>
        <v>100</v>
      </c>
    </row>
    <row r="27" spans="1:11" ht="51.75" customHeight="1">
      <c r="A27" s="38"/>
      <c r="B27" s="78" t="s">
        <v>92</v>
      </c>
      <c r="C27" s="100" t="s">
        <v>93</v>
      </c>
      <c r="D27" s="101">
        <v>382400</v>
      </c>
      <c r="E27" s="101">
        <v>0</v>
      </c>
      <c r="F27" s="62">
        <v>5000</v>
      </c>
      <c r="G27" s="62">
        <v>3353.11</v>
      </c>
      <c r="H27" s="62">
        <f>(G27/F27)*100</f>
        <v>67.0622</v>
      </c>
      <c r="I27" s="62">
        <v>5000</v>
      </c>
      <c r="J27" s="62">
        <v>5000</v>
      </c>
      <c r="K27" s="10">
        <f>(J27/I27)*100</f>
        <v>100</v>
      </c>
    </row>
    <row r="28" spans="1:11" ht="23.25">
      <c r="A28" s="38"/>
      <c r="B28" s="102"/>
      <c r="C28" s="103"/>
      <c r="D28" s="104"/>
      <c r="E28" s="104"/>
      <c r="F28" s="105"/>
      <c r="G28" s="106"/>
      <c r="H28" s="106"/>
      <c r="I28" s="106"/>
      <c r="J28" s="106"/>
      <c r="K28" s="21"/>
    </row>
    <row r="29" spans="1:11" ht="23.25">
      <c r="A29" s="38"/>
      <c r="B29" s="97">
        <v>70005</v>
      </c>
      <c r="C29" s="76" t="s">
        <v>20</v>
      </c>
      <c r="D29" s="73">
        <f>SUM(D31:D36)</f>
        <v>1206000</v>
      </c>
      <c r="E29" s="73">
        <f>SUM(E31:E36)</f>
        <v>0</v>
      </c>
      <c r="F29" s="74">
        <f>SUM(F30)</f>
        <v>1229290</v>
      </c>
      <c r="G29" s="74">
        <f>SUM(G30)</f>
        <v>1026384.6</v>
      </c>
      <c r="H29" s="74">
        <f aca="true" t="shared" si="3" ref="H29:H37">(G29/F29)*100</f>
        <v>83.49409821929731</v>
      </c>
      <c r="I29" s="74">
        <f>SUM(I30)</f>
        <v>1397803.3099999998</v>
      </c>
      <c r="J29" s="74">
        <f>SUM(J30)</f>
        <v>7244544</v>
      </c>
      <c r="K29" s="12">
        <f aca="true" t="shared" si="4" ref="K29:K37">(J29/I29)*100</f>
        <v>518.2806442202517</v>
      </c>
    </row>
    <row r="30" spans="1:11" ht="52.5" customHeight="1">
      <c r="A30" s="38"/>
      <c r="B30" s="75"/>
      <c r="C30" s="76" t="s">
        <v>117</v>
      </c>
      <c r="D30" s="77"/>
      <c r="E30" s="77"/>
      <c r="F30" s="74">
        <f>SUM(F31:F36)</f>
        <v>1229290</v>
      </c>
      <c r="G30" s="74">
        <f>SUM(G31:G36)</f>
        <v>1026384.6</v>
      </c>
      <c r="H30" s="74">
        <f t="shared" si="3"/>
        <v>83.49409821929731</v>
      </c>
      <c r="I30" s="74">
        <f>SUM(I31:I36)</f>
        <v>1397803.3099999998</v>
      </c>
      <c r="J30" s="74">
        <f>SUM(J31:J36)</f>
        <v>7244544</v>
      </c>
      <c r="K30" s="12">
        <f t="shared" si="4"/>
        <v>518.2806442202517</v>
      </c>
    </row>
    <row r="31" spans="1:11" ht="50.25" customHeight="1">
      <c r="A31" s="38"/>
      <c r="B31" s="78" t="s">
        <v>61</v>
      </c>
      <c r="C31" s="100" t="s">
        <v>21</v>
      </c>
      <c r="D31" s="101">
        <v>382400</v>
      </c>
      <c r="E31" s="101">
        <v>0</v>
      </c>
      <c r="F31" s="62">
        <v>438848</v>
      </c>
      <c r="G31" s="62">
        <v>416199.7</v>
      </c>
      <c r="H31" s="62">
        <f t="shared" si="3"/>
        <v>94.83914703952165</v>
      </c>
      <c r="I31" s="62">
        <v>538848</v>
      </c>
      <c r="J31" s="62">
        <v>506881</v>
      </c>
      <c r="K31" s="10">
        <f t="shared" si="4"/>
        <v>94.06752924758001</v>
      </c>
    </row>
    <row r="32" spans="1:11" ht="37.5" customHeight="1">
      <c r="A32" s="38"/>
      <c r="B32" s="107" t="s">
        <v>64</v>
      </c>
      <c r="C32" s="108" t="s">
        <v>26</v>
      </c>
      <c r="D32" s="101"/>
      <c r="E32" s="101"/>
      <c r="F32" s="62">
        <v>0</v>
      </c>
      <c r="G32" s="62">
        <v>3613.76</v>
      </c>
      <c r="H32" s="62">
        <v>0</v>
      </c>
      <c r="I32" s="62">
        <v>3613.76</v>
      </c>
      <c r="J32" s="62">
        <v>6000</v>
      </c>
      <c r="K32" s="10">
        <f t="shared" si="4"/>
        <v>166.03205525546798</v>
      </c>
    </row>
    <row r="33" spans="1:11" ht="31.5" customHeight="1">
      <c r="A33" s="38"/>
      <c r="B33" s="81" t="s">
        <v>60</v>
      </c>
      <c r="C33" s="109" t="s">
        <v>25</v>
      </c>
      <c r="D33" s="101">
        <v>382400</v>
      </c>
      <c r="E33" s="101">
        <v>0</v>
      </c>
      <c r="F33" s="62">
        <v>0</v>
      </c>
      <c r="G33" s="62">
        <v>40130.83</v>
      </c>
      <c r="H33" s="62">
        <v>0</v>
      </c>
      <c r="I33" s="62">
        <v>40130.83</v>
      </c>
      <c r="J33" s="62">
        <v>20000</v>
      </c>
      <c r="K33" s="10">
        <f t="shared" si="4"/>
        <v>49.83699564648924</v>
      </c>
    </row>
    <row r="34" spans="1:11" ht="102.75" customHeight="1">
      <c r="A34" s="38"/>
      <c r="B34" s="78" t="s">
        <v>59</v>
      </c>
      <c r="C34" s="110" t="s">
        <v>115</v>
      </c>
      <c r="D34" s="101">
        <v>250000</v>
      </c>
      <c r="E34" s="101">
        <v>0</v>
      </c>
      <c r="F34" s="62">
        <v>630000</v>
      </c>
      <c r="G34" s="62">
        <v>424953.6</v>
      </c>
      <c r="H34" s="62">
        <f t="shared" si="3"/>
        <v>67.45295238095238</v>
      </c>
      <c r="I34" s="62">
        <v>630000</v>
      </c>
      <c r="J34" s="62">
        <f>5916000+591600</f>
        <v>6507600</v>
      </c>
      <c r="K34" s="10">
        <f t="shared" si="4"/>
        <v>1032.952380952381</v>
      </c>
    </row>
    <row r="35" spans="1:11" ht="24" customHeight="1">
      <c r="A35" s="38"/>
      <c r="B35" s="78" t="s">
        <v>62</v>
      </c>
      <c r="C35" s="100" t="s">
        <v>22</v>
      </c>
      <c r="D35" s="80">
        <v>40000</v>
      </c>
      <c r="E35" s="80">
        <v>0</v>
      </c>
      <c r="F35" s="62">
        <v>30000</v>
      </c>
      <c r="G35" s="62">
        <v>25476.75</v>
      </c>
      <c r="H35" s="62">
        <f t="shared" si="3"/>
        <v>84.9225</v>
      </c>
      <c r="I35" s="62">
        <v>41210.72</v>
      </c>
      <c r="J35" s="62">
        <v>77200</v>
      </c>
      <c r="K35" s="10">
        <f t="shared" si="4"/>
        <v>187.32989862831806</v>
      </c>
    </row>
    <row r="36" spans="1:11" ht="24.75" customHeight="1" thickBot="1">
      <c r="A36" s="38"/>
      <c r="B36" s="97" t="s">
        <v>63</v>
      </c>
      <c r="C36" s="111" t="s">
        <v>23</v>
      </c>
      <c r="D36" s="80">
        <v>151200</v>
      </c>
      <c r="E36" s="80">
        <v>0</v>
      </c>
      <c r="F36" s="62">
        <v>130442</v>
      </c>
      <c r="G36" s="62">
        <v>116009.96</v>
      </c>
      <c r="H36" s="62">
        <f t="shared" si="3"/>
        <v>88.93604820533264</v>
      </c>
      <c r="I36" s="62">
        <v>144000</v>
      </c>
      <c r="J36" s="62">
        <v>126863</v>
      </c>
      <c r="K36" s="10">
        <f t="shared" si="4"/>
        <v>88.09930555555555</v>
      </c>
    </row>
    <row r="37" spans="1:11" ht="28.5" customHeight="1" thickBot="1">
      <c r="A37" s="38"/>
      <c r="B37" s="112"/>
      <c r="C37" s="84" t="s">
        <v>8</v>
      </c>
      <c r="D37" s="113" t="e">
        <f>SUM(#REF!,#REF!,D29)</f>
        <v>#REF!</v>
      </c>
      <c r="E37" s="113" t="e">
        <f>SUM(#REF!,#REF!,E29)</f>
        <v>#REF!</v>
      </c>
      <c r="F37" s="114">
        <f>SUM(F29,F25,F21)</f>
        <v>1284290</v>
      </c>
      <c r="G37" s="114">
        <f>SUM(G29,G25,G21)</f>
        <v>1086105.92</v>
      </c>
      <c r="H37" s="87">
        <f t="shared" si="3"/>
        <v>84.56858809147467</v>
      </c>
      <c r="I37" s="114">
        <f>SUM(I29,I25,I21)</f>
        <v>1459171.5199999998</v>
      </c>
      <c r="J37" s="114">
        <f>SUM(J29,J25,J21)</f>
        <v>7319544</v>
      </c>
      <c r="K37" s="14">
        <f t="shared" si="4"/>
        <v>501.62327729642095</v>
      </c>
    </row>
    <row r="38" spans="1:11" ht="24" thickBot="1">
      <c r="A38" s="38"/>
      <c r="B38" s="85"/>
      <c r="C38" s="85"/>
      <c r="D38" s="88"/>
      <c r="E38" s="88"/>
      <c r="F38" s="89"/>
      <c r="G38" s="89"/>
      <c r="H38" s="91"/>
      <c r="I38" s="89"/>
      <c r="J38" s="91"/>
      <c r="K38" s="18"/>
    </row>
    <row r="39" spans="1:11" ht="23.25">
      <c r="A39" s="38"/>
      <c r="B39" s="92"/>
      <c r="C39" s="38"/>
      <c r="D39" s="93"/>
      <c r="E39" s="93"/>
      <c r="F39" s="94"/>
      <c r="G39" s="94"/>
      <c r="H39" s="96"/>
      <c r="I39" s="94"/>
      <c r="J39" s="96"/>
      <c r="K39" s="20"/>
    </row>
    <row r="40" spans="1:11" ht="23.25">
      <c r="A40" s="38"/>
      <c r="B40" s="58">
        <v>710</v>
      </c>
      <c r="C40" s="72" t="s">
        <v>0</v>
      </c>
      <c r="D40" s="98"/>
      <c r="E40" s="98"/>
      <c r="F40" s="63"/>
      <c r="G40" s="63"/>
      <c r="H40" s="62"/>
      <c r="I40" s="63"/>
      <c r="J40" s="62"/>
      <c r="K40" s="10"/>
    </row>
    <row r="41" spans="1:11" ht="23.25">
      <c r="A41" s="38"/>
      <c r="B41" s="92"/>
      <c r="C41" s="115"/>
      <c r="D41" s="93"/>
      <c r="E41" s="93"/>
      <c r="F41" s="68"/>
      <c r="G41" s="68"/>
      <c r="H41" s="67"/>
      <c r="I41" s="67"/>
      <c r="J41" s="67"/>
      <c r="K41" s="15"/>
    </row>
    <row r="42" spans="1:11" ht="23.25">
      <c r="A42" s="38"/>
      <c r="B42" s="107"/>
      <c r="C42" s="108"/>
      <c r="D42" s="116"/>
      <c r="E42" s="116"/>
      <c r="F42" s="68"/>
      <c r="G42" s="67"/>
      <c r="H42" s="67"/>
      <c r="I42" s="67"/>
      <c r="J42" s="67"/>
      <c r="K42" s="15"/>
    </row>
    <row r="43" spans="1:11" ht="23.25">
      <c r="A43" s="38"/>
      <c r="B43" s="58">
        <v>71035</v>
      </c>
      <c r="C43" s="72" t="s">
        <v>83</v>
      </c>
      <c r="D43" s="73" t="e">
        <f>SUM(#REF!)</f>
        <v>#REF!</v>
      </c>
      <c r="E43" s="73" t="e">
        <f>SUM(#REF!)</f>
        <v>#REF!</v>
      </c>
      <c r="F43" s="74">
        <f aca="true" t="shared" si="5" ref="F43:K43">F44</f>
        <v>575900</v>
      </c>
      <c r="G43" s="74">
        <f t="shared" si="5"/>
        <v>403743.47000000003</v>
      </c>
      <c r="H43" s="74">
        <f t="shared" si="5"/>
        <v>70.10652370203161</v>
      </c>
      <c r="I43" s="74">
        <f t="shared" si="5"/>
        <v>576221.34</v>
      </c>
      <c r="J43" s="74">
        <f t="shared" si="5"/>
        <v>706200</v>
      </c>
      <c r="K43" s="12">
        <f t="shared" si="5"/>
        <v>122.55707155864795</v>
      </c>
    </row>
    <row r="44" spans="1:11" ht="46.5">
      <c r="A44" s="38"/>
      <c r="B44" s="75"/>
      <c r="C44" s="76" t="s">
        <v>119</v>
      </c>
      <c r="D44" s="77"/>
      <c r="E44" s="77"/>
      <c r="F44" s="74">
        <f>SUM(F45:F47)</f>
        <v>575900</v>
      </c>
      <c r="G44" s="74">
        <f>SUM(G45:G47)</f>
        <v>403743.47000000003</v>
      </c>
      <c r="H44" s="74">
        <f>(G44/F44)*100</f>
        <v>70.10652370203161</v>
      </c>
      <c r="I44" s="74">
        <f>SUM(I45:I47)</f>
        <v>576221.34</v>
      </c>
      <c r="J44" s="74">
        <f>SUM(J45:J47)</f>
        <v>706200</v>
      </c>
      <c r="K44" s="12">
        <f>(J44/I44)*100</f>
        <v>122.55707155864795</v>
      </c>
    </row>
    <row r="45" spans="1:11" ht="82.5" customHeight="1">
      <c r="A45" s="38"/>
      <c r="B45" s="81" t="s">
        <v>84</v>
      </c>
      <c r="C45" s="110" t="s">
        <v>24</v>
      </c>
      <c r="D45" s="117"/>
      <c r="E45" s="117"/>
      <c r="F45" s="83">
        <v>3000</v>
      </c>
      <c r="G45" s="83">
        <v>1500</v>
      </c>
      <c r="H45" s="62">
        <f>(G45/F45)*100</f>
        <v>50</v>
      </c>
      <c r="I45" s="83">
        <v>3000</v>
      </c>
      <c r="J45" s="83">
        <v>3000</v>
      </c>
      <c r="K45" s="10">
        <f>(J45/I45)*100</f>
        <v>100</v>
      </c>
    </row>
    <row r="46" spans="1:11" ht="108" customHeight="1">
      <c r="A46" s="38"/>
      <c r="B46" s="78" t="s">
        <v>59</v>
      </c>
      <c r="C46" s="110" t="s">
        <v>115</v>
      </c>
      <c r="D46" s="101">
        <v>250000</v>
      </c>
      <c r="E46" s="101">
        <v>0</v>
      </c>
      <c r="F46" s="62">
        <v>572900</v>
      </c>
      <c r="G46" s="62">
        <v>401922.13</v>
      </c>
      <c r="H46" s="62">
        <f>(G46/F46)*100</f>
        <v>70.15572176645138</v>
      </c>
      <c r="I46" s="62">
        <v>572900</v>
      </c>
      <c r="J46" s="62">
        <f>586000+117200</f>
        <v>703200</v>
      </c>
      <c r="K46" s="10">
        <f>(J46/I46)*100</f>
        <v>122.74393436899982</v>
      </c>
    </row>
    <row r="47" spans="1:11" ht="37.5" customHeight="1" thickBot="1">
      <c r="A47" s="38"/>
      <c r="B47" s="107" t="s">
        <v>63</v>
      </c>
      <c r="C47" s="274" t="s">
        <v>23</v>
      </c>
      <c r="D47" s="116">
        <v>250000</v>
      </c>
      <c r="E47" s="116">
        <v>0</v>
      </c>
      <c r="F47" s="67">
        <v>0</v>
      </c>
      <c r="G47" s="67">
        <v>321.34</v>
      </c>
      <c r="H47" s="106">
        <v>0</v>
      </c>
      <c r="I47" s="67">
        <v>321.34</v>
      </c>
      <c r="J47" s="67">
        <v>0</v>
      </c>
      <c r="K47" s="22">
        <v>0</v>
      </c>
    </row>
    <row r="48" spans="1:11" s="268" customFormat="1" ht="29.25" customHeight="1">
      <c r="A48" s="111"/>
      <c r="B48" s="164"/>
      <c r="C48" s="276" t="s">
        <v>9</v>
      </c>
      <c r="D48" s="256" t="e">
        <f>SUM(#REF!)</f>
        <v>#REF!</v>
      </c>
      <c r="E48" s="256" t="e">
        <f>SUM(#REF!)</f>
        <v>#REF!</v>
      </c>
      <c r="F48" s="131" t="e">
        <f>SUM(F43,#REF!)</f>
        <v>#REF!</v>
      </c>
      <c r="G48" s="131" t="e">
        <f>SUM(G43,#REF!)</f>
        <v>#REF!</v>
      </c>
      <c r="H48" s="131" t="e">
        <f>(G48/F48)*100</f>
        <v>#REF!</v>
      </c>
      <c r="I48" s="131" t="e">
        <f>SUM(I43,#REF!)</f>
        <v>#REF!</v>
      </c>
      <c r="J48" s="131">
        <f>SUM(J43)</f>
        <v>706200</v>
      </c>
      <c r="K48" s="273" t="e">
        <f>(J48/I48)*100</f>
        <v>#REF!</v>
      </c>
    </row>
    <row r="49" spans="1:11" s="270" customFormat="1" ht="23.25">
      <c r="A49" s="140"/>
      <c r="B49" s="134"/>
      <c r="C49" s="99"/>
      <c r="D49" s="275"/>
      <c r="E49" s="275"/>
      <c r="F49" s="253"/>
      <c r="G49" s="253"/>
      <c r="H49" s="220"/>
      <c r="I49" s="253"/>
      <c r="J49" s="220"/>
      <c r="K49" s="269"/>
    </row>
    <row r="50" spans="1:11" ht="23.25">
      <c r="A50" s="38"/>
      <c r="B50" s="134"/>
      <c r="C50" s="134"/>
      <c r="D50" s="134"/>
      <c r="E50" s="134"/>
      <c r="F50" s="183"/>
      <c r="G50" s="183"/>
      <c r="H50" s="184"/>
      <c r="I50" s="183"/>
      <c r="J50" s="184"/>
      <c r="K50" s="277"/>
    </row>
    <row r="51" spans="1:11" ht="23.25">
      <c r="A51" s="38"/>
      <c r="B51" s="185">
        <v>750</v>
      </c>
      <c r="C51" s="278" t="s">
        <v>1</v>
      </c>
      <c r="D51" s="164"/>
      <c r="E51" s="164"/>
      <c r="F51" s="272"/>
      <c r="G51" s="272"/>
      <c r="H51" s="83"/>
      <c r="I51" s="272"/>
      <c r="J51" s="83"/>
      <c r="K51" s="10"/>
    </row>
    <row r="52" spans="1:11" ht="23.25">
      <c r="A52" s="38"/>
      <c r="B52" s="93"/>
      <c r="C52" s="38"/>
      <c r="D52" s="130"/>
      <c r="E52" s="130"/>
      <c r="F52" s="68"/>
      <c r="G52" s="67"/>
      <c r="H52" s="67"/>
      <c r="I52" s="68"/>
      <c r="J52" s="67"/>
      <c r="K52" s="15"/>
    </row>
    <row r="53" spans="1:11" ht="23.25">
      <c r="A53" s="38"/>
      <c r="B53" s="58">
        <v>75011</v>
      </c>
      <c r="C53" s="72" t="s">
        <v>99</v>
      </c>
      <c r="D53" s="73">
        <f>SUM(D55:D60)</f>
        <v>869220</v>
      </c>
      <c r="E53" s="73">
        <f>SUM(E55:E60)</f>
        <v>0</v>
      </c>
      <c r="F53" s="74">
        <f aca="true" t="shared" si="6" ref="F53:K53">F54</f>
        <v>241800</v>
      </c>
      <c r="G53" s="74">
        <f t="shared" si="6"/>
        <v>181350</v>
      </c>
      <c r="H53" s="74">
        <f t="shared" si="6"/>
        <v>75</v>
      </c>
      <c r="I53" s="74">
        <f t="shared" si="6"/>
        <v>241800</v>
      </c>
      <c r="J53" s="74">
        <f t="shared" si="6"/>
        <v>287790</v>
      </c>
      <c r="K53" s="12">
        <f t="shared" si="6"/>
        <v>119.01985111662532</v>
      </c>
    </row>
    <row r="54" spans="1:11" ht="46.5">
      <c r="A54" s="38"/>
      <c r="B54" s="75"/>
      <c r="C54" s="76" t="s">
        <v>120</v>
      </c>
      <c r="D54" s="77"/>
      <c r="E54" s="77"/>
      <c r="F54" s="131">
        <f>SUM(F55)</f>
        <v>241800</v>
      </c>
      <c r="G54" s="131">
        <f>SUM(G55)</f>
        <v>181350</v>
      </c>
      <c r="H54" s="74">
        <f>(G54/F54)*100</f>
        <v>75</v>
      </c>
      <c r="I54" s="131">
        <f>SUM(I55)</f>
        <v>241800</v>
      </c>
      <c r="J54" s="131">
        <f>SUM(J55)</f>
        <v>287790</v>
      </c>
      <c r="K54" s="12">
        <f>(J54/I54)*100</f>
        <v>119.01985111662532</v>
      </c>
    </row>
    <row r="55" spans="1:11" ht="78.75" customHeight="1">
      <c r="A55" s="38"/>
      <c r="B55" s="78" t="s">
        <v>97</v>
      </c>
      <c r="C55" s="132" t="s">
        <v>98</v>
      </c>
      <c r="D55" s="77">
        <v>170000</v>
      </c>
      <c r="E55" s="77">
        <v>0</v>
      </c>
      <c r="F55" s="83">
        <v>241800</v>
      </c>
      <c r="G55" s="83">
        <v>181350</v>
      </c>
      <c r="H55" s="62">
        <f>(G55/F55)*100</f>
        <v>75</v>
      </c>
      <c r="I55" s="83">
        <v>241800</v>
      </c>
      <c r="J55" s="83">
        <v>287790</v>
      </c>
      <c r="K55" s="10">
        <f>(J55/I55)*100</f>
        <v>119.01985111662532</v>
      </c>
    </row>
    <row r="56" spans="1:11" ht="23.25">
      <c r="A56" s="38"/>
      <c r="B56" s="93"/>
      <c r="C56" s="38"/>
      <c r="D56" s="130"/>
      <c r="E56" s="130"/>
      <c r="F56" s="68"/>
      <c r="G56" s="67"/>
      <c r="H56" s="67"/>
      <c r="I56" s="68"/>
      <c r="J56" s="67"/>
      <c r="K56" s="15"/>
    </row>
    <row r="57" spans="1:11" ht="23.25">
      <c r="A57" s="38"/>
      <c r="B57" s="58">
        <v>75023</v>
      </c>
      <c r="C57" s="72" t="s">
        <v>49</v>
      </c>
      <c r="D57" s="73">
        <f>SUM(D59:D65)</f>
        <v>429220</v>
      </c>
      <c r="E57" s="73">
        <f>SUM(E59:E65)</f>
        <v>0</v>
      </c>
      <c r="F57" s="74" t="e">
        <f aca="true" t="shared" si="7" ref="F57:K57">F58</f>
        <v>#REF!</v>
      </c>
      <c r="G57" s="74" t="e">
        <f t="shared" si="7"/>
        <v>#REF!</v>
      </c>
      <c r="H57" s="74" t="e">
        <f t="shared" si="7"/>
        <v>#REF!</v>
      </c>
      <c r="I57" s="74" t="e">
        <f t="shared" si="7"/>
        <v>#REF!</v>
      </c>
      <c r="J57" s="74">
        <f t="shared" si="7"/>
        <v>860025</v>
      </c>
      <c r="K57" s="12" t="e">
        <f t="shared" si="7"/>
        <v>#REF!</v>
      </c>
    </row>
    <row r="58" spans="1:11" ht="46.5">
      <c r="A58" s="38"/>
      <c r="B58" s="75"/>
      <c r="C58" s="76" t="s">
        <v>116</v>
      </c>
      <c r="D58" s="77"/>
      <c r="E58" s="77"/>
      <c r="F58" s="131" t="e">
        <f>SUM(#REF!,F59,F60,F64,#REF!,F65)</f>
        <v>#REF!</v>
      </c>
      <c r="G58" s="131" t="e">
        <f>SUM(#REF!,G59,G60,G64,#REF!,G65)</f>
        <v>#REF!</v>
      </c>
      <c r="H58" s="74" t="e">
        <f>(G58/F58)*100</f>
        <v>#REF!</v>
      </c>
      <c r="I58" s="131" t="e">
        <f>SUM(#REF!,I59,I60,I64,#REF!,I65)</f>
        <v>#REF!</v>
      </c>
      <c r="J58" s="131">
        <f>SUM(J59,J60,J64,J65)</f>
        <v>860025</v>
      </c>
      <c r="K58" s="12" t="e">
        <f aca="true" t="shared" si="8" ref="K58:K63">(J58/I58)*100</f>
        <v>#REF!</v>
      </c>
    </row>
    <row r="59" spans="1:11" ht="99.75" customHeight="1">
      <c r="A59" s="38"/>
      <c r="B59" s="81" t="s">
        <v>59</v>
      </c>
      <c r="C59" s="82" t="s">
        <v>115</v>
      </c>
      <c r="D59" s="77">
        <v>170000</v>
      </c>
      <c r="E59" s="77">
        <v>0</v>
      </c>
      <c r="F59" s="83">
        <v>160000</v>
      </c>
      <c r="G59" s="83">
        <v>124308.61</v>
      </c>
      <c r="H59" s="62">
        <f aca="true" t="shared" si="9" ref="H59:H65">(G59/F59)*100</f>
        <v>77.69288125</v>
      </c>
      <c r="I59" s="83">
        <v>160000</v>
      </c>
      <c r="J59" s="83">
        <f>160000+16000</f>
        <v>176000</v>
      </c>
      <c r="K59" s="10">
        <f t="shared" si="8"/>
        <v>110.00000000000001</v>
      </c>
    </row>
    <row r="60" spans="1:11" ht="27" customHeight="1">
      <c r="A60" s="38"/>
      <c r="B60" s="133" t="s">
        <v>62</v>
      </c>
      <c r="C60" s="82" t="s">
        <v>22</v>
      </c>
      <c r="D60" s="77">
        <v>100000</v>
      </c>
      <c r="E60" s="77">
        <v>0</v>
      </c>
      <c r="F60" s="83">
        <v>135000</v>
      </c>
      <c r="G60" s="83">
        <v>101191.44</v>
      </c>
      <c r="H60" s="62">
        <f t="shared" si="9"/>
        <v>74.95662222222222</v>
      </c>
      <c r="I60" s="83">
        <v>135000</v>
      </c>
      <c r="J60" s="83">
        <f>135000+540000</f>
        <v>675000</v>
      </c>
      <c r="K60" s="10">
        <f t="shared" si="8"/>
        <v>500</v>
      </c>
    </row>
    <row r="61" spans="1:11" ht="15.75" customHeight="1" hidden="1" thickBot="1">
      <c r="A61" s="38"/>
      <c r="B61" s="97" t="s">
        <v>17</v>
      </c>
      <c r="C61" s="111" t="s">
        <v>19</v>
      </c>
      <c r="D61" s="80">
        <v>0</v>
      </c>
      <c r="E61" s="80">
        <v>0</v>
      </c>
      <c r="F61" s="62">
        <v>6037</v>
      </c>
      <c r="G61" s="62">
        <v>6037</v>
      </c>
      <c r="H61" s="62">
        <f t="shared" si="9"/>
        <v>100</v>
      </c>
      <c r="I61" s="62"/>
      <c r="J61" s="62"/>
      <c r="K61" s="10" t="e">
        <f t="shared" si="8"/>
        <v>#DIV/0!</v>
      </c>
    </row>
    <row r="62" spans="1:11" ht="9" customHeight="1" hidden="1" thickBot="1">
      <c r="A62" s="134"/>
      <c r="B62" s="135"/>
      <c r="C62" s="134"/>
      <c r="D62" s="136"/>
      <c r="E62" s="136"/>
      <c r="F62" s="137"/>
      <c r="G62" s="137"/>
      <c r="H62" s="62" t="e">
        <f t="shared" si="9"/>
        <v>#DIV/0!</v>
      </c>
      <c r="I62" s="137"/>
      <c r="J62" s="137"/>
      <c r="K62" s="10" t="e">
        <f t="shared" si="8"/>
        <v>#DIV/0!</v>
      </c>
    </row>
    <row r="63" spans="1:11" ht="15" customHeight="1" hidden="1">
      <c r="A63" s="134"/>
      <c r="B63" s="138"/>
      <c r="C63" s="134"/>
      <c r="D63" s="136"/>
      <c r="E63" s="136"/>
      <c r="F63" s="137">
        <v>321037</v>
      </c>
      <c r="G63" s="137">
        <v>321037</v>
      </c>
      <c r="H63" s="62">
        <f t="shared" si="9"/>
        <v>100</v>
      </c>
      <c r="I63" s="137"/>
      <c r="J63" s="137"/>
      <c r="K63" s="10" t="e">
        <f t="shared" si="8"/>
        <v>#DIV/0!</v>
      </c>
    </row>
    <row r="64" spans="1:11" ht="26.25" customHeight="1">
      <c r="A64" s="38"/>
      <c r="B64" s="139" t="s">
        <v>63</v>
      </c>
      <c r="C64" s="140" t="s">
        <v>23</v>
      </c>
      <c r="D64" s="77">
        <v>153750</v>
      </c>
      <c r="E64" s="77">
        <v>0</v>
      </c>
      <c r="F64" s="83">
        <v>0</v>
      </c>
      <c r="G64" s="83">
        <v>2519.12</v>
      </c>
      <c r="H64" s="62">
        <v>0</v>
      </c>
      <c r="I64" s="83">
        <v>2519.12</v>
      </c>
      <c r="J64" s="83">
        <v>2500</v>
      </c>
      <c r="K64" s="10"/>
    </row>
    <row r="65" spans="1:11" ht="80.25" customHeight="1">
      <c r="A65" s="134"/>
      <c r="B65" s="81">
        <v>2360</v>
      </c>
      <c r="C65" s="110" t="s">
        <v>136</v>
      </c>
      <c r="D65" s="117">
        <v>5470</v>
      </c>
      <c r="E65" s="117">
        <v>0</v>
      </c>
      <c r="F65" s="83">
        <v>5927</v>
      </c>
      <c r="G65" s="83">
        <v>80.75</v>
      </c>
      <c r="H65" s="83">
        <f t="shared" si="9"/>
        <v>1.3624093133119621</v>
      </c>
      <c r="I65" s="83">
        <v>5927</v>
      </c>
      <c r="J65" s="83">
        <v>6525</v>
      </c>
      <c r="K65" s="13">
        <f>(J65/I65)*100</f>
        <v>110.08942129239074</v>
      </c>
    </row>
    <row r="66" spans="1:11" ht="32.25" customHeight="1">
      <c r="A66" s="134"/>
      <c r="B66" s="58">
        <v>75095</v>
      </c>
      <c r="C66" s="72" t="s">
        <v>18</v>
      </c>
      <c r="D66" s="73" t="e">
        <f>SUM(D69:D75)</f>
        <v>#REF!</v>
      </c>
      <c r="E66" s="73" t="e">
        <f>SUM(E69:E75)</f>
        <v>#REF!</v>
      </c>
      <c r="F66" s="74">
        <f aca="true" t="shared" si="10" ref="F66:K66">F67</f>
        <v>13352</v>
      </c>
      <c r="G66" s="74">
        <f t="shared" si="10"/>
        <v>0</v>
      </c>
      <c r="H66" s="74">
        <f t="shared" si="10"/>
        <v>0</v>
      </c>
      <c r="I66" s="74">
        <f t="shared" si="10"/>
        <v>0</v>
      </c>
      <c r="J66" s="74">
        <f t="shared" si="10"/>
        <v>16352</v>
      </c>
      <c r="K66" s="12">
        <f t="shared" si="10"/>
        <v>0</v>
      </c>
    </row>
    <row r="67" spans="1:11" ht="46.5">
      <c r="A67" s="134"/>
      <c r="B67" s="75"/>
      <c r="C67" s="76" t="s">
        <v>121</v>
      </c>
      <c r="D67" s="77"/>
      <c r="E67" s="77"/>
      <c r="F67" s="131">
        <f>SUM(F68,F69)</f>
        <v>13352</v>
      </c>
      <c r="G67" s="131">
        <f>SUM(G68,G69)</f>
        <v>0</v>
      </c>
      <c r="H67" s="74">
        <f>(G67/F67)*100</f>
        <v>0</v>
      </c>
      <c r="I67" s="131">
        <f>SUM(I68,I69)</f>
        <v>0</v>
      </c>
      <c r="J67" s="131">
        <f>SUM(J68,J69)</f>
        <v>16352</v>
      </c>
      <c r="K67" s="12">
        <v>0</v>
      </c>
    </row>
    <row r="68" spans="1:11" ht="125.25" customHeight="1">
      <c r="A68" s="134"/>
      <c r="B68" s="81" t="s">
        <v>127</v>
      </c>
      <c r="C68" s="132" t="s">
        <v>140</v>
      </c>
      <c r="D68" s="117">
        <v>10000</v>
      </c>
      <c r="E68" s="117">
        <v>0</v>
      </c>
      <c r="F68" s="83">
        <v>11349</v>
      </c>
      <c r="G68" s="83">
        <v>0</v>
      </c>
      <c r="H68" s="62">
        <f>(G68/F68)*100</f>
        <v>0</v>
      </c>
      <c r="I68" s="83">
        <v>0</v>
      </c>
      <c r="J68" s="83">
        <f>11349+2550</f>
        <v>13899</v>
      </c>
      <c r="K68" s="10">
        <v>0</v>
      </c>
    </row>
    <row r="69" spans="1:11" ht="123.75" customHeight="1" thickBot="1">
      <c r="A69" s="134"/>
      <c r="B69" s="81" t="s">
        <v>112</v>
      </c>
      <c r="C69" s="132" t="s">
        <v>140</v>
      </c>
      <c r="D69" s="77">
        <v>170000</v>
      </c>
      <c r="E69" s="77">
        <v>0</v>
      </c>
      <c r="F69" s="83">
        <v>2003</v>
      </c>
      <c r="G69" s="83">
        <v>0</v>
      </c>
      <c r="H69" s="118">
        <f>(G69/F69)*100</f>
        <v>0</v>
      </c>
      <c r="I69" s="83">
        <v>0</v>
      </c>
      <c r="J69" s="83">
        <f>2003+450</f>
        <v>2453</v>
      </c>
      <c r="K69" s="22">
        <v>0</v>
      </c>
    </row>
    <row r="70" spans="1:11" ht="30.75" customHeight="1" thickBot="1">
      <c r="A70" s="38"/>
      <c r="B70" s="141"/>
      <c r="C70" s="85" t="s">
        <v>10</v>
      </c>
      <c r="D70" s="113" t="e">
        <f>SUM(#REF!,D57)</f>
        <v>#REF!</v>
      </c>
      <c r="E70" s="113" t="e">
        <f>SUM(#REF!,E57)</f>
        <v>#REF!</v>
      </c>
      <c r="F70" s="87" t="e">
        <f>SUM(F53,F57,#REF!,F66)</f>
        <v>#REF!</v>
      </c>
      <c r="G70" s="87" t="e">
        <f>SUM(G53,G57,#REF!,G66)</f>
        <v>#REF!</v>
      </c>
      <c r="H70" s="74" t="e">
        <f>(G70/F70)*100</f>
        <v>#REF!</v>
      </c>
      <c r="I70" s="87" t="e">
        <f>SUM(I53,I57,#REF!,I66)</f>
        <v>#REF!</v>
      </c>
      <c r="J70" s="87">
        <f>SUM(J53,J57,J66)</f>
        <v>1164167</v>
      </c>
      <c r="K70" s="12" t="e">
        <f>(J70/I70)*100</f>
        <v>#REF!</v>
      </c>
    </row>
    <row r="71" spans="1:11" ht="24" thickBot="1">
      <c r="A71" s="38"/>
      <c r="B71" s="142"/>
      <c r="C71" s="85"/>
      <c r="D71" s="88"/>
      <c r="E71" s="88"/>
      <c r="F71" s="89"/>
      <c r="G71" s="89"/>
      <c r="H71" s="91"/>
      <c r="I71" s="89"/>
      <c r="J71" s="91"/>
      <c r="K71" s="18"/>
    </row>
    <row r="72" spans="1:11" ht="46.5">
      <c r="A72" s="38"/>
      <c r="B72" s="143">
        <v>751</v>
      </c>
      <c r="C72" s="144" t="s">
        <v>100</v>
      </c>
      <c r="D72" s="98"/>
      <c r="E72" s="98"/>
      <c r="F72" s="145"/>
      <c r="G72" s="145"/>
      <c r="H72" s="146"/>
      <c r="I72" s="145"/>
      <c r="J72" s="146"/>
      <c r="K72" s="26"/>
    </row>
    <row r="73" spans="1:11" ht="45.75" customHeight="1">
      <c r="A73" s="38"/>
      <c r="B73" s="58">
        <v>75101</v>
      </c>
      <c r="C73" s="144" t="s">
        <v>101</v>
      </c>
      <c r="D73" s="73">
        <f>SUM(D75)</f>
        <v>600</v>
      </c>
      <c r="E73" s="73">
        <f>SUM(E75)</f>
        <v>0</v>
      </c>
      <c r="F73" s="74">
        <f>SUM(F75)</f>
        <v>6385</v>
      </c>
      <c r="G73" s="74">
        <f>SUM(G75)</f>
        <v>4788</v>
      </c>
      <c r="H73" s="74">
        <f>(G73/F73)*100</f>
        <v>74.98825371965545</v>
      </c>
      <c r="I73" s="74">
        <f>SUM(I75)</f>
        <v>6385</v>
      </c>
      <c r="J73" s="74">
        <f>SUM(J75)</f>
        <v>6313</v>
      </c>
      <c r="K73" s="12">
        <f>(J73/I73)*100</f>
        <v>98.87235708692248</v>
      </c>
    </row>
    <row r="74" spans="1:11" ht="46.5">
      <c r="A74" s="38"/>
      <c r="B74" s="75"/>
      <c r="C74" s="76" t="s">
        <v>122</v>
      </c>
      <c r="D74" s="77"/>
      <c r="E74" s="77"/>
      <c r="F74" s="131">
        <f>SUM(F75)</f>
        <v>6385</v>
      </c>
      <c r="G74" s="131">
        <f>SUM(G75)</f>
        <v>4788</v>
      </c>
      <c r="H74" s="74">
        <f>(G74/F74)*100</f>
        <v>74.98825371965545</v>
      </c>
      <c r="I74" s="131">
        <f>SUM(I75)</f>
        <v>6385</v>
      </c>
      <c r="J74" s="131">
        <f>SUM(J75)</f>
        <v>6313</v>
      </c>
      <c r="K74" s="12">
        <f>(J74/I74)*100</f>
        <v>98.87235708692248</v>
      </c>
    </row>
    <row r="75" spans="1:11" ht="78" customHeight="1">
      <c r="A75" s="38"/>
      <c r="B75" s="78" t="s">
        <v>97</v>
      </c>
      <c r="C75" s="132" t="s">
        <v>98</v>
      </c>
      <c r="D75" s="80">
        <v>600</v>
      </c>
      <c r="E75" s="80">
        <v>0</v>
      </c>
      <c r="F75" s="62">
        <v>6385</v>
      </c>
      <c r="G75" s="62">
        <v>4788</v>
      </c>
      <c r="H75" s="62">
        <f>(G75/F75)*100</f>
        <v>74.98825371965545</v>
      </c>
      <c r="I75" s="62">
        <v>6385</v>
      </c>
      <c r="J75" s="62">
        <v>6313</v>
      </c>
      <c r="K75" s="10">
        <f>(J75/I75)*100</f>
        <v>98.87235708692248</v>
      </c>
    </row>
    <row r="76" spans="1:11" ht="24" thickBot="1">
      <c r="A76" s="38"/>
      <c r="B76" s="147"/>
      <c r="C76" s="148"/>
      <c r="D76" s="149"/>
      <c r="E76" s="149"/>
      <c r="F76" s="67"/>
      <c r="G76" s="67"/>
      <c r="H76" s="106"/>
      <c r="I76" s="67"/>
      <c r="J76" s="67"/>
      <c r="K76" s="21"/>
    </row>
    <row r="77" spans="1:11" ht="28.5" customHeight="1" thickBot="1">
      <c r="A77" s="38"/>
      <c r="B77" s="141"/>
      <c r="C77" s="85" t="s">
        <v>102</v>
      </c>
      <c r="D77" s="113" t="e">
        <f>SUM(#REF!,D71)</f>
        <v>#REF!</v>
      </c>
      <c r="E77" s="113" t="e">
        <f>SUM(#REF!,E71)</f>
        <v>#REF!</v>
      </c>
      <c r="F77" s="87" t="e">
        <f>SUM(F73,#REF!)</f>
        <v>#REF!</v>
      </c>
      <c r="G77" s="87" t="e">
        <f>SUM(G73,#REF!)</f>
        <v>#REF!</v>
      </c>
      <c r="H77" s="74" t="e">
        <f>(G77/F77)*100</f>
        <v>#REF!</v>
      </c>
      <c r="I77" s="87" t="e">
        <f>SUM(I73,#REF!)</f>
        <v>#REF!</v>
      </c>
      <c r="J77" s="87">
        <f>SUM(J73)</f>
        <v>6313</v>
      </c>
      <c r="K77" s="12" t="e">
        <f>(J77/I77)*100</f>
        <v>#REF!</v>
      </c>
    </row>
    <row r="78" spans="1:11" ht="23.25">
      <c r="A78" s="38"/>
      <c r="B78" s="120"/>
      <c r="C78" s="121"/>
      <c r="D78" s="122"/>
      <c r="E78" s="122"/>
      <c r="F78" s="123"/>
      <c r="G78" s="123"/>
      <c r="H78" s="124"/>
      <c r="I78" s="123"/>
      <c r="J78" s="124"/>
      <c r="K78" s="23"/>
    </row>
    <row r="79" spans="1:11" ht="24" thickBot="1">
      <c r="A79" s="38"/>
      <c r="B79" s="125"/>
      <c r="C79" s="126"/>
      <c r="D79" s="127"/>
      <c r="E79" s="127"/>
      <c r="F79" s="128"/>
      <c r="G79" s="128"/>
      <c r="H79" s="129"/>
      <c r="I79" s="128"/>
      <c r="J79" s="129"/>
      <c r="K79" s="24"/>
    </row>
    <row r="80" spans="1:11" ht="23.25">
      <c r="A80" s="38"/>
      <c r="B80" s="143">
        <v>752</v>
      </c>
      <c r="C80" s="144" t="s">
        <v>103</v>
      </c>
      <c r="D80" s="98"/>
      <c r="E80" s="98"/>
      <c r="F80" s="145"/>
      <c r="G80" s="145"/>
      <c r="H80" s="74"/>
      <c r="I80" s="146"/>
      <c r="J80" s="146"/>
      <c r="K80" s="12"/>
    </row>
    <row r="81" spans="1:11" ht="23.25">
      <c r="A81" s="38"/>
      <c r="B81" s="58">
        <v>75212</v>
      </c>
      <c r="C81" s="72" t="s">
        <v>104</v>
      </c>
      <c r="D81" s="73">
        <f>SUM(D83)</f>
        <v>600</v>
      </c>
      <c r="E81" s="73">
        <f>SUM(E83)</f>
        <v>0</v>
      </c>
      <c r="F81" s="74">
        <f>SUM(F83)</f>
        <v>2500</v>
      </c>
      <c r="G81" s="74">
        <f>SUM(G83)</f>
        <v>0</v>
      </c>
      <c r="H81" s="74">
        <f>(G81/F81)*100</f>
        <v>0</v>
      </c>
      <c r="I81" s="74">
        <f>SUM(I83)</f>
        <v>2500</v>
      </c>
      <c r="J81" s="74">
        <f>SUM(J83)</f>
        <v>2500</v>
      </c>
      <c r="K81" s="12">
        <f>(J81/I81)*100</f>
        <v>100</v>
      </c>
    </row>
    <row r="82" spans="1:11" ht="46.5">
      <c r="A82" s="38"/>
      <c r="B82" s="75"/>
      <c r="C82" s="76" t="s">
        <v>122</v>
      </c>
      <c r="D82" s="77"/>
      <c r="E82" s="77"/>
      <c r="F82" s="131">
        <f>SUM(F83)</f>
        <v>2500</v>
      </c>
      <c r="G82" s="131">
        <f>SUM(G83)</f>
        <v>0</v>
      </c>
      <c r="H82" s="74">
        <f>(G82/F82)*100</f>
        <v>0</v>
      </c>
      <c r="I82" s="131">
        <f>SUM(I83)</f>
        <v>2500</v>
      </c>
      <c r="J82" s="131">
        <f>SUM(J83)</f>
        <v>2500</v>
      </c>
      <c r="K82" s="12">
        <f>(J82/I82)*100</f>
        <v>100</v>
      </c>
    </row>
    <row r="83" spans="1:11" ht="81" customHeight="1" thickBot="1">
      <c r="A83" s="38"/>
      <c r="B83" s="78" t="s">
        <v>97</v>
      </c>
      <c r="C83" s="132" t="s">
        <v>98</v>
      </c>
      <c r="D83" s="80">
        <v>600</v>
      </c>
      <c r="E83" s="80">
        <v>0</v>
      </c>
      <c r="F83" s="62">
        <v>2500</v>
      </c>
      <c r="G83" s="62">
        <v>0</v>
      </c>
      <c r="H83" s="62">
        <f>(G83/F83)*100</f>
        <v>0</v>
      </c>
      <c r="I83" s="62">
        <v>2500</v>
      </c>
      <c r="J83" s="62">
        <v>2500</v>
      </c>
      <c r="K83" s="10">
        <f>(J83/I83)*100</f>
        <v>100</v>
      </c>
    </row>
    <row r="84" spans="1:11" ht="28.5" customHeight="1" thickBot="1">
      <c r="A84" s="38"/>
      <c r="B84" s="141"/>
      <c r="C84" s="85" t="s">
        <v>105</v>
      </c>
      <c r="D84" s="113" t="e">
        <f>SUM(#REF!,#REF!)</f>
        <v>#REF!</v>
      </c>
      <c r="E84" s="113" t="e">
        <f>SUM(#REF!,#REF!)</f>
        <v>#REF!</v>
      </c>
      <c r="F84" s="87">
        <f>SUM(F81)</f>
        <v>2500</v>
      </c>
      <c r="G84" s="87">
        <f>SUM(G81)</f>
        <v>0</v>
      </c>
      <c r="H84" s="74">
        <f>(G84/F84)*100</f>
        <v>0</v>
      </c>
      <c r="I84" s="87">
        <f>SUM(I81)</f>
        <v>2500</v>
      </c>
      <c r="J84" s="87">
        <f>SUM(J81)</f>
        <v>2500</v>
      </c>
      <c r="K84" s="12">
        <f>(J84/I84)*100</f>
        <v>100</v>
      </c>
    </row>
    <row r="85" spans="1:11" ht="24" thickBot="1">
      <c r="A85" s="38"/>
      <c r="B85" s="142"/>
      <c r="C85" s="85"/>
      <c r="D85" s="88"/>
      <c r="E85" s="88"/>
      <c r="F85" s="89"/>
      <c r="G85" s="89"/>
      <c r="H85" s="91"/>
      <c r="I85" s="89"/>
      <c r="J85" s="91"/>
      <c r="K85" s="18"/>
    </row>
    <row r="86" spans="1:11" ht="42" customHeight="1">
      <c r="A86" s="38"/>
      <c r="B86" s="143">
        <v>754</v>
      </c>
      <c r="C86" s="144" t="s">
        <v>50</v>
      </c>
      <c r="D86" s="98"/>
      <c r="E86" s="98"/>
      <c r="F86" s="145"/>
      <c r="G86" s="145"/>
      <c r="H86" s="146"/>
      <c r="I86" s="145"/>
      <c r="J86" s="146"/>
      <c r="K86" s="26"/>
    </row>
    <row r="87" spans="1:11" ht="17.25" customHeight="1">
      <c r="A87" s="38"/>
      <c r="B87" s="107"/>
      <c r="C87" s="108"/>
      <c r="D87" s="116"/>
      <c r="E87" s="116"/>
      <c r="F87" s="68"/>
      <c r="G87" s="68"/>
      <c r="H87" s="67"/>
      <c r="I87" s="68"/>
      <c r="J87" s="67"/>
      <c r="K87" s="15"/>
    </row>
    <row r="88" spans="1:11" ht="18.75" customHeight="1">
      <c r="A88" s="38"/>
      <c r="B88" s="58">
        <v>75416</v>
      </c>
      <c r="C88" s="72" t="s">
        <v>145</v>
      </c>
      <c r="D88" s="73">
        <f>SUM(D90)</f>
        <v>5000</v>
      </c>
      <c r="E88" s="73">
        <f>SUM(E90)</f>
        <v>0</v>
      </c>
      <c r="F88" s="74">
        <f>SUM(F89)</f>
        <v>26000</v>
      </c>
      <c r="G88" s="74">
        <f>SUM(G89)</f>
        <v>18390.61</v>
      </c>
      <c r="H88" s="74">
        <f>(G88/F88)*100</f>
        <v>70.73311538461539</v>
      </c>
      <c r="I88" s="74">
        <f>SUM(I89)</f>
        <v>26000</v>
      </c>
      <c r="J88" s="74">
        <f>SUM(J89)</f>
        <v>29600</v>
      </c>
      <c r="K88" s="12">
        <f>(J88/I88)*100</f>
        <v>113.84615384615384</v>
      </c>
    </row>
    <row r="89" spans="1:11" ht="46.5">
      <c r="A89" s="38"/>
      <c r="B89" s="75"/>
      <c r="C89" s="76" t="s">
        <v>121</v>
      </c>
      <c r="D89" s="77"/>
      <c r="E89" s="77"/>
      <c r="F89" s="131">
        <f>SUM(F90:F90)</f>
        <v>26000</v>
      </c>
      <c r="G89" s="131">
        <f>SUM(G90:G90)</f>
        <v>18390.61</v>
      </c>
      <c r="H89" s="74">
        <f>(G89/F89)*100</f>
        <v>70.73311538461539</v>
      </c>
      <c r="I89" s="131">
        <f>SUM(I90:I90)</f>
        <v>26000</v>
      </c>
      <c r="J89" s="131">
        <f>SUM(J90:J90)</f>
        <v>29600</v>
      </c>
      <c r="K89" s="12">
        <f>(J89/I89)*100</f>
        <v>113.84615384615384</v>
      </c>
    </row>
    <row r="90" spans="1:11" ht="24" thickBot="1">
      <c r="A90" s="38"/>
      <c r="B90" s="107" t="s">
        <v>64</v>
      </c>
      <c r="C90" s="108" t="s">
        <v>26</v>
      </c>
      <c r="D90" s="116">
        <v>5000</v>
      </c>
      <c r="E90" s="116">
        <v>0</v>
      </c>
      <c r="F90" s="67">
        <v>26000</v>
      </c>
      <c r="G90" s="67">
        <v>18390.61</v>
      </c>
      <c r="H90" s="62">
        <f>(G90/F90)*100</f>
        <v>70.73311538461539</v>
      </c>
      <c r="I90" s="67">
        <v>26000</v>
      </c>
      <c r="J90" s="67">
        <v>29600</v>
      </c>
      <c r="K90" s="10">
        <f>(J90/I90)*100</f>
        <v>113.84615384615384</v>
      </c>
    </row>
    <row r="91" spans="1:11" s="271" customFormat="1" ht="27.75" customHeight="1" thickBot="1">
      <c r="A91" s="125"/>
      <c r="B91" s="141"/>
      <c r="C91" s="84" t="s">
        <v>11</v>
      </c>
      <c r="D91" s="113">
        <f>SUM(D88)</f>
        <v>5000</v>
      </c>
      <c r="E91" s="113">
        <f>SUM(E88)</f>
        <v>0</v>
      </c>
      <c r="F91" s="87" t="e">
        <f>SUM(F88,#REF!)</f>
        <v>#REF!</v>
      </c>
      <c r="G91" s="87" t="e">
        <f>SUM(G88,#REF!)</f>
        <v>#REF!</v>
      </c>
      <c r="H91" s="219" t="e">
        <f>(G91/F91)*100</f>
        <v>#REF!</v>
      </c>
      <c r="I91" s="87" t="e">
        <f>SUM(I88,#REF!)</f>
        <v>#REF!</v>
      </c>
      <c r="J91" s="87">
        <f>SUM(J88)</f>
        <v>29600</v>
      </c>
      <c r="K91" s="33" t="e">
        <f>(J91/I91)*100</f>
        <v>#REF!</v>
      </c>
    </row>
    <row r="92" spans="1:11" s="254" customFormat="1" ht="18.75" customHeight="1" thickBot="1">
      <c r="A92" s="134"/>
      <c r="B92" s="134"/>
      <c r="C92" s="134"/>
      <c r="D92" s="134"/>
      <c r="E92" s="134"/>
      <c r="F92" s="183"/>
      <c r="G92" s="183"/>
      <c r="H92" s="188"/>
      <c r="I92" s="187"/>
      <c r="J92" s="188"/>
      <c r="K92" s="31"/>
    </row>
    <row r="93" spans="1:11" ht="96.75" customHeight="1">
      <c r="A93" s="38"/>
      <c r="B93" s="150">
        <v>756</v>
      </c>
      <c r="C93" s="151" t="s">
        <v>51</v>
      </c>
      <c r="D93" s="152"/>
      <c r="E93" s="153"/>
      <c r="F93" s="145"/>
      <c r="G93" s="145"/>
      <c r="H93" s="146"/>
      <c r="I93" s="146"/>
      <c r="J93" s="146"/>
      <c r="K93" s="26"/>
    </row>
    <row r="94" spans="1:11" ht="39" customHeight="1">
      <c r="A94" s="38"/>
      <c r="B94" s="154">
        <v>75601</v>
      </c>
      <c r="C94" s="155" t="s">
        <v>27</v>
      </c>
      <c r="D94" s="156">
        <f>SUM(D97)</f>
        <v>129330</v>
      </c>
      <c r="E94" s="156">
        <f>SUM(E97)</f>
        <v>0</v>
      </c>
      <c r="F94" s="74">
        <f aca="true" t="shared" si="11" ref="F94:K94">SUM(F96)</f>
        <v>127152</v>
      </c>
      <c r="G94" s="74">
        <f t="shared" si="11"/>
        <v>88154.48</v>
      </c>
      <c r="H94" s="74">
        <f t="shared" si="11"/>
        <v>69.32999874166352</v>
      </c>
      <c r="I94" s="74">
        <f t="shared" si="11"/>
        <v>117324.79999999999</v>
      </c>
      <c r="J94" s="74">
        <f t="shared" si="11"/>
        <v>117500</v>
      </c>
      <c r="K94" s="12">
        <f t="shared" si="11"/>
        <v>100.14932904211216</v>
      </c>
    </row>
    <row r="95" spans="1:11" ht="15.75" customHeight="1" hidden="1">
      <c r="A95" s="38"/>
      <c r="B95" s="93"/>
      <c r="C95" s="38"/>
      <c r="D95" s="157"/>
      <c r="E95" s="157"/>
      <c r="F95" s="106"/>
      <c r="G95" s="106"/>
      <c r="H95" s="106"/>
      <c r="I95" s="106"/>
      <c r="J95" s="106"/>
      <c r="K95" s="21"/>
    </row>
    <row r="96" spans="1:11" ht="46.5">
      <c r="A96" s="38"/>
      <c r="B96" s="75"/>
      <c r="C96" s="76" t="s">
        <v>114</v>
      </c>
      <c r="D96" s="77"/>
      <c r="E96" s="77"/>
      <c r="F96" s="131">
        <f>SUM(F97:F98)</f>
        <v>127152</v>
      </c>
      <c r="G96" s="131">
        <f>SUM(G97:G98)</f>
        <v>88154.48</v>
      </c>
      <c r="H96" s="74">
        <f>(G96/F96)*100</f>
        <v>69.32999874166352</v>
      </c>
      <c r="I96" s="131">
        <f>SUM(I97:I98)</f>
        <v>117324.79999999999</v>
      </c>
      <c r="J96" s="131">
        <f>SUM(J97:J98)</f>
        <v>117500</v>
      </c>
      <c r="K96" s="12">
        <f>(J96/I96)*100</f>
        <v>100.14932904211216</v>
      </c>
    </row>
    <row r="97" spans="1:11" ht="46.5">
      <c r="A97" s="38"/>
      <c r="B97" s="78" t="s">
        <v>65</v>
      </c>
      <c r="C97" s="158" t="s">
        <v>52</v>
      </c>
      <c r="D97" s="101">
        <v>129330</v>
      </c>
      <c r="E97" s="101">
        <v>0</v>
      </c>
      <c r="F97" s="62">
        <v>127152</v>
      </c>
      <c r="G97" s="62">
        <v>87511.08</v>
      </c>
      <c r="H97" s="62">
        <f>(G97/F97)*100</f>
        <v>68.82399018497546</v>
      </c>
      <c r="I97" s="62">
        <v>116681.4</v>
      </c>
      <c r="J97" s="62">
        <v>117000</v>
      </c>
      <c r="K97" s="10">
        <f>(J97/I97)*100</f>
        <v>100.27305123181587</v>
      </c>
    </row>
    <row r="98" spans="1:11" ht="41.25" customHeight="1">
      <c r="A98" s="38"/>
      <c r="B98" s="139" t="s">
        <v>70</v>
      </c>
      <c r="C98" s="132" t="s">
        <v>54</v>
      </c>
      <c r="D98" s="159">
        <v>44698</v>
      </c>
      <c r="E98" s="159">
        <v>0</v>
      </c>
      <c r="F98" s="83">
        <v>0</v>
      </c>
      <c r="G98" s="83">
        <v>643.4</v>
      </c>
      <c r="H98" s="83">
        <v>0</v>
      </c>
      <c r="I98" s="83">
        <v>643.4</v>
      </c>
      <c r="J98" s="83">
        <v>500</v>
      </c>
      <c r="K98" s="13">
        <v>0</v>
      </c>
    </row>
    <row r="99" spans="1:11" ht="97.5" customHeight="1">
      <c r="A99" s="38"/>
      <c r="B99" s="160">
        <v>75615</v>
      </c>
      <c r="C99" s="161" t="s">
        <v>56</v>
      </c>
      <c r="D99" s="162">
        <f>SUM(D101:D107)</f>
        <v>10583590</v>
      </c>
      <c r="E99" s="162">
        <f>SUM(E101:E107)</f>
        <v>0</v>
      </c>
      <c r="F99" s="131">
        <f aca="true" t="shared" si="12" ref="F99:K99">SUM(F100)</f>
        <v>13191931</v>
      </c>
      <c r="G99" s="131">
        <f t="shared" si="12"/>
        <v>9803444.360000001</v>
      </c>
      <c r="H99" s="131">
        <f t="shared" si="12"/>
        <v>74.31394509264794</v>
      </c>
      <c r="I99" s="131">
        <f t="shared" si="12"/>
        <v>13149724.71</v>
      </c>
      <c r="J99" s="131">
        <f t="shared" si="12"/>
        <v>13394570</v>
      </c>
      <c r="K99" s="25">
        <f t="shared" si="12"/>
        <v>101.86198034863652</v>
      </c>
    </row>
    <row r="100" spans="1:11" ht="46.5">
      <c r="A100" s="38"/>
      <c r="B100" s="75"/>
      <c r="C100" s="76" t="s">
        <v>117</v>
      </c>
      <c r="D100" s="77"/>
      <c r="E100" s="77"/>
      <c r="F100" s="163">
        <f>SUM(F101:F109,)</f>
        <v>13191931</v>
      </c>
      <c r="G100" s="163">
        <f>SUM(G101:G109,)</f>
        <v>9803444.360000001</v>
      </c>
      <c r="H100" s="74">
        <f>(G100/F100)*100</f>
        <v>74.31394509264794</v>
      </c>
      <c r="I100" s="163">
        <f>SUM(I101:I109,)</f>
        <v>13149724.71</v>
      </c>
      <c r="J100" s="163">
        <f>SUM(J101:J109,)</f>
        <v>13394570</v>
      </c>
      <c r="K100" s="12">
        <f aca="true" t="shared" si="13" ref="K100:K106">(J100/I100)*100</f>
        <v>101.86198034863652</v>
      </c>
    </row>
    <row r="101" spans="1:11" ht="23.25">
      <c r="A101" s="38"/>
      <c r="B101" s="133" t="s">
        <v>66</v>
      </c>
      <c r="C101" s="140" t="s">
        <v>32</v>
      </c>
      <c r="D101" s="77">
        <v>10127087</v>
      </c>
      <c r="E101" s="77">
        <v>0</v>
      </c>
      <c r="F101" s="83">
        <v>12150000</v>
      </c>
      <c r="G101" s="83">
        <v>9136887.02</v>
      </c>
      <c r="H101" s="62">
        <f aca="true" t="shared" si="14" ref="H101:H109">(G101/F101)*100</f>
        <v>75.20071621399177</v>
      </c>
      <c r="I101" s="83">
        <v>12182515.92</v>
      </c>
      <c r="J101" s="83">
        <f>12180000+382500</f>
        <v>12562500</v>
      </c>
      <c r="K101" s="10">
        <f t="shared" si="13"/>
        <v>103.11909364613415</v>
      </c>
    </row>
    <row r="102" spans="1:11" ht="23.25">
      <c r="A102" s="38"/>
      <c r="B102" s="133" t="s">
        <v>67</v>
      </c>
      <c r="C102" s="140" t="s">
        <v>33</v>
      </c>
      <c r="D102" s="77">
        <v>886</v>
      </c>
      <c r="E102" s="77">
        <v>0</v>
      </c>
      <c r="F102" s="83">
        <v>8500</v>
      </c>
      <c r="G102" s="83">
        <v>4472</v>
      </c>
      <c r="H102" s="62">
        <f t="shared" si="14"/>
        <v>52.61176470588236</v>
      </c>
      <c r="I102" s="83">
        <v>6708</v>
      </c>
      <c r="J102" s="83">
        <v>7000</v>
      </c>
      <c r="K102" s="10">
        <f t="shared" si="13"/>
        <v>104.35301132975552</v>
      </c>
    </row>
    <row r="103" spans="1:11" ht="23.25">
      <c r="A103" s="38"/>
      <c r="B103" s="133" t="s">
        <v>76</v>
      </c>
      <c r="C103" s="140" t="s">
        <v>77</v>
      </c>
      <c r="D103" s="77">
        <v>29</v>
      </c>
      <c r="E103" s="77">
        <v>0</v>
      </c>
      <c r="F103" s="83">
        <v>11</v>
      </c>
      <c r="G103" s="83">
        <v>10</v>
      </c>
      <c r="H103" s="62">
        <f t="shared" si="14"/>
        <v>90.9090909090909</v>
      </c>
      <c r="I103" s="83">
        <v>10</v>
      </c>
      <c r="J103" s="83">
        <v>10</v>
      </c>
      <c r="K103" s="10">
        <f t="shared" si="13"/>
        <v>100</v>
      </c>
    </row>
    <row r="104" spans="1:11" ht="23.25">
      <c r="A104" s="38"/>
      <c r="B104" s="133" t="s">
        <v>68</v>
      </c>
      <c r="C104" s="140" t="s">
        <v>34</v>
      </c>
      <c r="D104" s="77">
        <v>292990</v>
      </c>
      <c r="E104" s="77">
        <v>0</v>
      </c>
      <c r="F104" s="83">
        <v>285000</v>
      </c>
      <c r="G104" s="83">
        <v>266420.4</v>
      </c>
      <c r="H104" s="62">
        <f t="shared" si="14"/>
        <v>93.48084210526316</v>
      </c>
      <c r="I104" s="83">
        <v>278420</v>
      </c>
      <c r="J104" s="83">
        <v>285000</v>
      </c>
      <c r="K104" s="10">
        <f t="shared" si="13"/>
        <v>102.36333596724374</v>
      </c>
    </row>
    <row r="105" spans="1:11" ht="23.25">
      <c r="A105" s="38"/>
      <c r="B105" s="139" t="s">
        <v>69</v>
      </c>
      <c r="C105" s="164" t="s">
        <v>53</v>
      </c>
      <c r="D105" s="77">
        <v>107900</v>
      </c>
      <c r="E105" s="77">
        <v>0</v>
      </c>
      <c r="F105" s="83">
        <v>3420</v>
      </c>
      <c r="G105" s="83">
        <v>12645.5</v>
      </c>
      <c r="H105" s="62">
        <f t="shared" si="14"/>
        <v>369.7514619883041</v>
      </c>
      <c r="I105" s="83">
        <v>16860.72</v>
      </c>
      <c r="J105" s="83">
        <v>16860</v>
      </c>
      <c r="K105" s="10">
        <f t="shared" si="13"/>
        <v>99.99572971972727</v>
      </c>
    </row>
    <row r="106" spans="1:11" ht="23.25" customHeight="1">
      <c r="A106" s="38"/>
      <c r="B106" s="81" t="s">
        <v>60</v>
      </c>
      <c r="C106" s="109" t="s">
        <v>25</v>
      </c>
      <c r="D106" s="117">
        <v>10000</v>
      </c>
      <c r="E106" s="117">
        <v>0</v>
      </c>
      <c r="F106" s="83">
        <v>0</v>
      </c>
      <c r="G106" s="83">
        <v>1049.47</v>
      </c>
      <c r="H106" s="62">
        <v>0</v>
      </c>
      <c r="I106" s="83">
        <v>1225.47</v>
      </c>
      <c r="J106" s="83">
        <v>1200</v>
      </c>
      <c r="K106" s="10">
        <f t="shared" si="13"/>
        <v>97.92161374819457</v>
      </c>
    </row>
    <row r="107" spans="1:11" ht="23.25">
      <c r="A107" s="38"/>
      <c r="B107" s="139" t="s">
        <v>70</v>
      </c>
      <c r="C107" s="132" t="s">
        <v>54</v>
      </c>
      <c r="D107" s="159">
        <v>44698</v>
      </c>
      <c r="E107" s="159">
        <v>0</v>
      </c>
      <c r="F107" s="83">
        <v>45000</v>
      </c>
      <c r="G107" s="83">
        <v>15070.97</v>
      </c>
      <c r="H107" s="62">
        <f t="shared" si="14"/>
        <v>33.49104444444445</v>
      </c>
      <c r="I107" s="83">
        <v>20094.6</v>
      </c>
      <c r="J107" s="83">
        <v>22000</v>
      </c>
      <c r="K107" s="10">
        <f>(J107/I107)*100</f>
        <v>109.48214943318106</v>
      </c>
    </row>
    <row r="108" spans="1:11" ht="15" customHeight="1" hidden="1">
      <c r="A108" s="38"/>
      <c r="B108" s="165"/>
      <c r="C108" s="93"/>
      <c r="D108" s="93"/>
      <c r="E108" s="93"/>
      <c r="F108" s="67"/>
      <c r="G108" s="67"/>
      <c r="H108" s="62" t="e">
        <f t="shared" si="14"/>
        <v>#DIV/0!</v>
      </c>
      <c r="I108" s="67"/>
      <c r="J108" s="67"/>
      <c r="K108" s="10" t="e">
        <f>(J108/I108)*100</f>
        <v>#DIV/0!</v>
      </c>
    </row>
    <row r="109" spans="1:11" ht="41.25" customHeight="1">
      <c r="A109" s="38"/>
      <c r="B109" s="166" t="s">
        <v>91</v>
      </c>
      <c r="C109" s="167" t="s">
        <v>123</v>
      </c>
      <c r="D109" s="168">
        <v>44698</v>
      </c>
      <c r="E109" s="168">
        <v>0</v>
      </c>
      <c r="F109" s="67">
        <v>700000</v>
      </c>
      <c r="G109" s="67">
        <v>366889</v>
      </c>
      <c r="H109" s="62">
        <f t="shared" si="14"/>
        <v>52.41271428571429</v>
      </c>
      <c r="I109" s="67">
        <v>643890</v>
      </c>
      <c r="J109" s="67">
        <v>500000</v>
      </c>
      <c r="K109" s="10">
        <f>(J109/I109)*100</f>
        <v>77.6530152665828</v>
      </c>
    </row>
    <row r="110" spans="1:11" ht="26.25" customHeight="1">
      <c r="A110" s="169"/>
      <c r="B110" s="170"/>
      <c r="C110" s="109"/>
      <c r="D110" s="171"/>
      <c r="E110" s="171"/>
      <c r="F110" s="172"/>
      <c r="G110" s="172"/>
      <c r="H110" s="173"/>
      <c r="I110" s="173"/>
      <c r="J110" s="173"/>
      <c r="K110" s="27"/>
    </row>
    <row r="111" spans="1:11" ht="78.75" customHeight="1">
      <c r="A111" s="38"/>
      <c r="B111" s="78">
        <v>75616</v>
      </c>
      <c r="C111" s="76" t="s">
        <v>57</v>
      </c>
      <c r="D111" s="174">
        <f>SUM(D113:D120)</f>
        <v>3404504</v>
      </c>
      <c r="E111" s="174">
        <f>SUM(E113:E120)</f>
        <v>0</v>
      </c>
      <c r="F111" s="74">
        <f aca="true" t="shared" si="15" ref="F111:K111">SUM(F112)</f>
        <v>4081212</v>
      </c>
      <c r="G111" s="74">
        <f t="shared" si="15"/>
        <v>3579579.5899999994</v>
      </c>
      <c r="H111" s="74">
        <f t="shared" si="15"/>
        <v>87.70873921766376</v>
      </c>
      <c r="I111" s="74">
        <f t="shared" si="15"/>
        <v>4242354.630000001</v>
      </c>
      <c r="J111" s="74">
        <f t="shared" si="15"/>
        <v>4367000</v>
      </c>
      <c r="K111" s="12">
        <f t="shared" si="15"/>
        <v>102.93811764623739</v>
      </c>
    </row>
    <row r="112" spans="1:11" ht="49.5" customHeight="1">
      <c r="A112" s="38"/>
      <c r="B112" s="75"/>
      <c r="C112" s="76" t="s">
        <v>119</v>
      </c>
      <c r="D112" s="77"/>
      <c r="E112" s="77"/>
      <c r="F112" s="131">
        <f>SUM(F113:F120)</f>
        <v>4081212</v>
      </c>
      <c r="G112" s="131">
        <f>SUM(G113:G120)</f>
        <v>3579579.5899999994</v>
      </c>
      <c r="H112" s="74">
        <f>(G112/F112)*100</f>
        <v>87.70873921766376</v>
      </c>
      <c r="I112" s="131">
        <f>SUM(I113:I120)</f>
        <v>4242354.630000001</v>
      </c>
      <c r="J112" s="131">
        <f>SUM(J113:J120)</f>
        <v>4367000</v>
      </c>
      <c r="K112" s="12">
        <f>(J112/I112)*100</f>
        <v>102.93811764623739</v>
      </c>
    </row>
    <row r="113" spans="1:11" ht="27.75" customHeight="1">
      <c r="A113" s="38"/>
      <c r="B113" s="175" t="s">
        <v>66</v>
      </c>
      <c r="C113" s="38" t="s">
        <v>32</v>
      </c>
      <c r="D113" s="130">
        <v>2539000</v>
      </c>
      <c r="E113" s="130">
        <v>0</v>
      </c>
      <c r="F113" s="67">
        <v>2550000</v>
      </c>
      <c r="G113" s="67">
        <v>2238703.46</v>
      </c>
      <c r="H113" s="62">
        <f aca="true" t="shared" si="16" ref="H113:H120">(G113/F113)*100</f>
        <v>87.7922925490196</v>
      </c>
      <c r="I113" s="67">
        <v>2518703.46</v>
      </c>
      <c r="J113" s="67">
        <v>2600000</v>
      </c>
      <c r="K113" s="10">
        <f aca="true" t="shared" si="17" ref="K113:K119">(J113/I113)*100</f>
        <v>103.22771383337044</v>
      </c>
    </row>
    <row r="114" spans="1:11" ht="24.75" customHeight="1">
      <c r="A114" s="38"/>
      <c r="B114" s="133" t="s">
        <v>67</v>
      </c>
      <c r="C114" s="140" t="s">
        <v>33</v>
      </c>
      <c r="D114" s="77">
        <v>18583</v>
      </c>
      <c r="E114" s="77">
        <v>0</v>
      </c>
      <c r="F114" s="83">
        <v>37000</v>
      </c>
      <c r="G114" s="83">
        <v>17923.6</v>
      </c>
      <c r="H114" s="62">
        <f t="shared" si="16"/>
        <v>48.442162162162155</v>
      </c>
      <c r="I114" s="83">
        <v>23897.32</v>
      </c>
      <c r="J114" s="83">
        <v>25000</v>
      </c>
      <c r="K114" s="10">
        <f t="shared" si="17"/>
        <v>104.61424126220011</v>
      </c>
    </row>
    <row r="115" spans="1:11" ht="24" customHeight="1">
      <c r="A115" s="38"/>
      <c r="B115" s="175" t="s">
        <v>68</v>
      </c>
      <c r="C115" s="38" t="s">
        <v>34</v>
      </c>
      <c r="D115" s="130">
        <v>196465</v>
      </c>
      <c r="E115" s="130">
        <v>0</v>
      </c>
      <c r="F115" s="67">
        <v>135000</v>
      </c>
      <c r="G115" s="67">
        <v>120659.01</v>
      </c>
      <c r="H115" s="62">
        <f t="shared" si="16"/>
        <v>89.37704444444444</v>
      </c>
      <c r="I115" s="67">
        <v>140659.01</v>
      </c>
      <c r="J115" s="67">
        <v>140000</v>
      </c>
      <c r="K115" s="10">
        <f t="shared" si="17"/>
        <v>99.53148397674632</v>
      </c>
    </row>
    <row r="116" spans="1:11" ht="25.5" customHeight="1">
      <c r="A116" s="38"/>
      <c r="B116" s="139" t="s">
        <v>71</v>
      </c>
      <c r="C116" s="140" t="s">
        <v>35</v>
      </c>
      <c r="D116" s="77">
        <v>153750</v>
      </c>
      <c r="E116" s="77">
        <v>0</v>
      </c>
      <c r="F116" s="83">
        <v>176712</v>
      </c>
      <c r="G116" s="83">
        <v>171963.83</v>
      </c>
      <c r="H116" s="62">
        <f t="shared" si="16"/>
        <v>97.31304608628729</v>
      </c>
      <c r="I116" s="83">
        <v>229285.2</v>
      </c>
      <c r="J116" s="83">
        <v>230000</v>
      </c>
      <c r="K116" s="10">
        <f t="shared" si="17"/>
        <v>100.31175147807186</v>
      </c>
    </row>
    <row r="117" spans="1:11" ht="24.75" customHeight="1">
      <c r="A117" s="38"/>
      <c r="B117" s="166" t="s">
        <v>72</v>
      </c>
      <c r="C117" s="38" t="s">
        <v>36</v>
      </c>
      <c r="D117" s="130">
        <v>17000</v>
      </c>
      <c r="E117" s="130">
        <v>0</v>
      </c>
      <c r="F117" s="67">
        <v>11000</v>
      </c>
      <c r="G117" s="67">
        <v>46879.25</v>
      </c>
      <c r="H117" s="62">
        <f t="shared" si="16"/>
        <v>426.175</v>
      </c>
      <c r="I117" s="67">
        <v>62505.6</v>
      </c>
      <c r="J117" s="67">
        <v>64000</v>
      </c>
      <c r="K117" s="10">
        <f t="shared" si="17"/>
        <v>102.39082578200993</v>
      </c>
    </row>
    <row r="118" spans="1:11" ht="28.5" customHeight="1">
      <c r="A118" s="38"/>
      <c r="B118" s="139" t="s">
        <v>69</v>
      </c>
      <c r="C118" s="164" t="s">
        <v>53</v>
      </c>
      <c r="D118" s="77">
        <v>431706</v>
      </c>
      <c r="E118" s="77">
        <v>0</v>
      </c>
      <c r="F118" s="83">
        <v>1133000</v>
      </c>
      <c r="G118" s="83">
        <v>894428.24</v>
      </c>
      <c r="H118" s="62">
        <f t="shared" si="16"/>
        <v>78.94335745807591</v>
      </c>
      <c r="I118" s="83">
        <v>1192571.04</v>
      </c>
      <c r="J118" s="83">
        <v>1193000</v>
      </c>
      <c r="K118" s="10">
        <f t="shared" si="17"/>
        <v>100.03596934569197</v>
      </c>
    </row>
    <row r="119" spans="1:11" ht="23.25" customHeight="1">
      <c r="A119" s="38"/>
      <c r="B119" s="81" t="s">
        <v>60</v>
      </c>
      <c r="C119" s="109" t="s">
        <v>25</v>
      </c>
      <c r="D119" s="117">
        <v>10000</v>
      </c>
      <c r="E119" s="117">
        <v>0</v>
      </c>
      <c r="F119" s="83">
        <v>0</v>
      </c>
      <c r="G119" s="83">
        <v>9816.55</v>
      </c>
      <c r="H119" s="62">
        <v>0</v>
      </c>
      <c r="I119" s="83">
        <v>19633</v>
      </c>
      <c r="J119" s="83">
        <v>20000</v>
      </c>
      <c r="K119" s="10">
        <f t="shared" si="17"/>
        <v>101.86930168593695</v>
      </c>
    </row>
    <row r="120" spans="1:11" ht="47.25" customHeight="1">
      <c r="A120" s="38"/>
      <c r="B120" s="166" t="s">
        <v>70</v>
      </c>
      <c r="C120" s="167" t="s">
        <v>54</v>
      </c>
      <c r="D120" s="130">
        <v>38000</v>
      </c>
      <c r="E120" s="130">
        <v>0</v>
      </c>
      <c r="F120" s="67">
        <v>38500</v>
      </c>
      <c r="G120" s="67">
        <v>79205.65</v>
      </c>
      <c r="H120" s="62">
        <f t="shared" si="16"/>
        <v>205.72896103896105</v>
      </c>
      <c r="I120" s="67">
        <v>55100</v>
      </c>
      <c r="J120" s="67">
        <v>95000</v>
      </c>
      <c r="K120" s="10">
        <f>(J120/I120)*100</f>
        <v>172.41379310344826</v>
      </c>
    </row>
    <row r="121" spans="1:11" ht="0.75" customHeight="1" hidden="1">
      <c r="A121" s="38"/>
      <c r="B121" s="176"/>
      <c r="C121" s="93"/>
      <c r="D121" s="93"/>
      <c r="E121" s="93"/>
      <c r="F121" s="68"/>
      <c r="G121" s="68"/>
      <c r="H121" s="67"/>
      <c r="I121" s="67"/>
      <c r="J121" s="67"/>
      <c r="K121" s="15"/>
    </row>
    <row r="122" spans="1:11" ht="39.75" customHeight="1">
      <c r="A122" s="38"/>
      <c r="B122" s="177">
        <v>75618</v>
      </c>
      <c r="C122" s="178" t="s">
        <v>28</v>
      </c>
      <c r="D122" s="179">
        <f>SUM(D124:D124)</f>
        <v>856860</v>
      </c>
      <c r="E122" s="179">
        <f>SUM(E124:E124)</f>
        <v>0</v>
      </c>
      <c r="F122" s="180">
        <f aca="true" t="shared" si="18" ref="F122:K122">SUM(F123)</f>
        <v>810000</v>
      </c>
      <c r="G122" s="180">
        <f t="shared" si="18"/>
        <v>781381.3800000001</v>
      </c>
      <c r="H122" s="180">
        <f t="shared" si="18"/>
        <v>96.46683703703705</v>
      </c>
      <c r="I122" s="180">
        <f t="shared" si="18"/>
        <v>969116.3</v>
      </c>
      <c r="J122" s="180">
        <f t="shared" si="18"/>
        <v>985000</v>
      </c>
      <c r="K122" s="28">
        <f t="shared" si="18"/>
        <v>101.63898801413205</v>
      </c>
    </row>
    <row r="123" spans="1:11" ht="46.5">
      <c r="A123" s="38"/>
      <c r="B123" s="75"/>
      <c r="C123" s="76" t="s">
        <v>120</v>
      </c>
      <c r="D123" s="77"/>
      <c r="E123" s="77"/>
      <c r="F123" s="131">
        <f>SUM(F124:F126)</f>
        <v>810000</v>
      </c>
      <c r="G123" s="131">
        <f>SUM(G124:G126)</f>
        <v>781381.3800000001</v>
      </c>
      <c r="H123" s="74">
        <f>(G123/F123)*100</f>
        <v>96.46683703703705</v>
      </c>
      <c r="I123" s="131">
        <f>SUM(I124:I126)</f>
        <v>969116.3</v>
      </c>
      <c r="J123" s="131">
        <f>SUM(J124:J126)</f>
        <v>985000</v>
      </c>
      <c r="K123" s="12">
        <f>(J123/I123)*100</f>
        <v>101.63898801413205</v>
      </c>
    </row>
    <row r="124" spans="1:11" ht="27.75" customHeight="1">
      <c r="A124" s="38"/>
      <c r="B124" s="175" t="s">
        <v>73</v>
      </c>
      <c r="C124" s="38" t="s">
        <v>37</v>
      </c>
      <c r="D124" s="130">
        <v>856860</v>
      </c>
      <c r="E124" s="130">
        <v>0</v>
      </c>
      <c r="F124" s="67">
        <v>700000</v>
      </c>
      <c r="G124" s="67">
        <v>560984.93</v>
      </c>
      <c r="H124" s="62">
        <f>(G124/F124)*100</f>
        <v>80.14070428571429</v>
      </c>
      <c r="I124" s="67">
        <v>747979.8</v>
      </c>
      <c r="J124" s="67">
        <v>750000</v>
      </c>
      <c r="K124" s="10">
        <f>(J124/I124)*100</f>
        <v>100.27008750771076</v>
      </c>
    </row>
    <row r="125" spans="1:11" ht="26.25" customHeight="1">
      <c r="A125" s="38"/>
      <c r="B125" s="81" t="s">
        <v>60</v>
      </c>
      <c r="C125" s="109" t="s">
        <v>25</v>
      </c>
      <c r="D125" s="117">
        <v>10000</v>
      </c>
      <c r="E125" s="117">
        <v>0</v>
      </c>
      <c r="F125" s="83">
        <v>110000</v>
      </c>
      <c r="G125" s="83">
        <v>219259.95</v>
      </c>
      <c r="H125" s="62">
        <f>(G125/F125)*100</f>
        <v>199.3272272727273</v>
      </c>
      <c r="I125" s="83">
        <v>220000</v>
      </c>
      <c r="J125" s="83">
        <v>234000</v>
      </c>
      <c r="K125" s="10">
        <f>(J125/I125)*100</f>
        <v>106.36363636363637</v>
      </c>
    </row>
    <row r="126" spans="1:11" ht="21.75" customHeight="1">
      <c r="A126" s="38"/>
      <c r="B126" s="139" t="s">
        <v>63</v>
      </c>
      <c r="C126" s="140" t="s">
        <v>23</v>
      </c>
      <c r="D126" s="77">
        <v>153750</v>
      </c>
      <c r="E126" s="77">
        <v>0</v>
      </c>
      <c r="F126" s="83">
        <v>0</v>
      </c>
      <c r="G126" s="83">
        <v>1136.5</v>
      </c>
      <c r="H126" s="62">
        <v>0</v>
      </c>
      <c r="I126" s="83">
        <v>1136.5</v>
      </c>
      <c r="J126" s="83">
        <v>1000</v>
      </c>
      <c r="K126" s="10">
        <f>(J126/I126)*100</f>
        <v>87.98944126704795</v>
      </c>
    </row>
    <row r="127" spans="1:11" ht="58.5" customHeight="1">
      <c r="A127" s="38"/>
      <c r="B127" s="81">
        <v>75621</v>
      </c>
      <c r="C127" s="181" t="s">
        <v>29</v>
      </c>
      <c r="D127" s="162">
        <f>SUM(D129:D130)</f>
        <v>14722408</v>
      </c>
      <c r="E127" s="162">
        <f>SUM(E129:E130)</f>
        <v>0</v>
      </c>
      <c r="F127" s="131">
        <f aca="true" t="shared" si="19" ref="F127:K127">SUM(F128)</f>
        <v>19130860</v>
      </c>
      <c r="G127" s="131">
        <f t="shared" si="19"/>
        <v>13633236.04</v>
      </c>
      <c r="H127" s="131">
        <f t="shared" si="19"/>
        <v>71.26305895291691</v>
      </c>
      <c r="I127" s="131">
        <f t="shared" si="19"/>
        <v>19582937.44</v>
      </c>
      <c r="J127" s="131">
        <f t="shared" si="19"/>
        <v>22565047</v>
      </c>
      <c r="K127" s="25">
        <f t="shared" si="19"/>
        <v>115.22810134657713</v>
      </c>
    </row>
    <row r="128" spans="1:11" ht="46.5">
      <c r="A128" s="38"/>
      <c r="B128" s="75"/>
      <c r="C128" s="76" t="s">
        <v>117</v>
      </c>
      <c r="D128" s="77"/>
      <c r="E128" s="77"/>
      <c r="F128" s="131">
        <f>SUM(F129:F130)</f>
        <v>19130860</v>
      </c>
      <c r="G128" s="131">
        <f>SUM(G129:G130)</f>
        <v>13633236.04</v>
      </c>
      <c r="H128" s="74">
        <f>(G128/F128)*100</f>
        <v>71.26305895291691</v>
      </c>
      <c r="I128" s="131">
        <f>SUM(I129:I130)</f>
        <v>19582937.44</v>
      </c>
      <c r="J128" s="131">
        <f>SUM(J129:J130)</f>
        <v>22565047</v>
      </c>
      <c r="K128" s="12">
        <f>(J128/I128)*100</f>
        <v>115.22810134657713</v>
      </c>
    </row>
    <row r="129" spans="1:11" ht="26.25" customHeight="1">
      <c r="A129" s="38"/>
      <c r="B129" s="175" t="s">
        <v>74</v>
      </c>
      <c r="C129" s="38" t="s">
        <v>38</v>
      </c>
      <c r="D129" s="130">
        <v>14306463</v>
      </c>
      <c r="E129" s="130">
        <v>0</v>
      </c>
      <c r="F129" s="67">
        <v>18036495</v>
      </c>
      <c r="G129" s="67">
        <v>12971033</v>
      </c>
      <c r="H129" s="62">
        <f>(G129/F129)*100</f>
        <v>71.91548579699104</v>
      </c>
      <c r="I129" s="67">
        <v>18700000</v>
      </c>
      <c r="J129" s="67">
        <v>21567909</v>
      </c>
      <c r="K129" s="10">
        <f>(J129/I129)*100</f>
        <v>115.33641176470589</v>
      </c>
    </row>
    <row r="130" spans="1:11" ht="28.5" customHeight="1" thickBot="1">
      <c r="A130" s="38"/>
      <c r="B130" s="133" t="s">
        <v>75</v>
      </c>
      <c r="C130" s="140" t="s">
        <v>39</v>
      </c>
      <c r="D130" s="77">
        <v>415945</v>
      </c>
      <c r="E130" s="77">
        <v>0</v>
      </c>
      <c r="F130" s="83">
        <v>1094365</v>
      </c>
      <c r="G130" s="83">
        <v>662203.04</v>
      </c>
      <c r="H130" s="118">
        <f>(G130/F130)*100</f>
        <v>60.51025389152615</v>
      </c>
      <c r="I130" s="83">
        <v>882937.44</v>
      </c>
      <c r="J130" s="83">
        <v>997138</v>
      </c>
      <c r="K130" s="22">
        <f>(J130/I130)*100</f>
        <v>112.93416213044493</v>
      </c>
    </row>
    <row r="131" spans="1:11" ht="27.75" customHeight="1" thickBot="1">
      <c r="A131" s="38"/>
      <c r="B131" s="182"/>
      <c r="C131" s="85" t="s">
        <v>12</v>
      </c>
      <c r="D131" s="86">
        <f>SUM(D94,D99,D111,D122,D127)</f>
        <v>29696692</v>
      </c>
      <c r="E131" s="86">
        <f>SUM(E94,E99,E111,E122,E127)</f>
        <v>0</v>
      </c>
      <c r="F131" s="87">
        <f>SUM(F94,F99,F111,F122,F127)</f>
        <v>37341155</v>
      </c>
      <c r="G131" s="87">
        <f>SUM(G94,G99,G111,G122,G127)</f>
        <v>27885795.85</v>
      </c>
      <c r="H131" s="87">
        <f>(G131/F131)*100</f>
        <v>74.67845022469177</v>
      </c>
      <c r="I131" s="87">
        <f>SUM(I94,I99,I111,I122,I127)</f>
        <v>38061457.88</v>
      </c>
      <c r="J131" s="87">
        <f>SUM(J94,J99,J111,J122,J127)</f>
        <v>41429117</v>
      </c>
      <c r="K131" s="14">
        <f>(J131/I131)*100</f>
        <v>108.84795093928756</v>
      </c>
    </row>
    <row r="132" spans="1:11" ht="24" thickBot="1">
      <c r="A132" s="38"/>
      <c r="B132" s="142"/>
      <c r="C132" s="142"/>
      <c r="D132" s="134"/>
      <c r="E132" s="134"/>
      <c r="F132" s="183"/>
      <c r="G132" s="183"/>
      <c r="H132" s="184"/>
      <c r="I132" s="183"/>
      <c r="J132" s="184"/>
      <c r="K132" s="29"/>
    </row>
    <row r="133" spans="1:11" ht="25.5" customHeight="1">
      <c r="A133" s="38"/>
      <c r="B133" s="154">
        <v>758</v>
      </c>
      <c r="C133" s="72" t="s">
        <v>2</v>
      </c>
      <c r="D133" s="98"/>
      <c r="E133" s="98"/>
      <c r="F133" s="145"/>
      <c r="G133" s="145"/>
      <c r="H133" s="146"/>
      <c r="I133" s="145"/>
      <c r="J133" s="146"/>
      <c r="K133" s="26"/>
    </row>
    <row r="134" spans="1:11" ht="23.25">
      <c r="A134" s="38"/>
      <c r="B134" s="93"/>
      <c r="C134" s="38"/>
      <c r="D134" s="130"/>
      <c r="E134" s="130"/>
      <c r="F134" s="68"/>
      <c r="G134" s="68"/>
      <c r="H134" s="67"/>
      <c r="I134" s="68"/>
      <c r="J134" s="67"/>
      <c r="K134" s="15"/>
    </row>
    <row r="135" spans="1:11" ht="23.25">
      <c r="A135" s="38"/>
      <c r="B135" s="154">
        <v>75801</v>
      </c>
      <c r="C135" s="76" t="s">
        <v>30</v>
      </c>
      <c r="D135" s="73">
        <f>SUM(D137)</f>
        <v>14211043</v>
      </c>
      <c r="E135" s="73">
        <f>SUM(E137)</f>
        <v>-7317</v>
      </c>
      <c r="F135" s="74">
        <f>SUM(F137)</f>
        <v>18281561</v>
      </c>
      <c r="G135" s="74">
        <f>SUM(G137)</f>
        <v>15482232</v>
      </c>
      <c r="H135" s="74">
        <f>(G135/F135)*100</f>
        <v>84.68769160357806</v>
      </c>
      <c r="I135" s="74">
        <f>SUM(I137)</f>
        <v>18281561</v>
      </c>
      <c r="J135" s="74">
        <f>SUM(J137)</f>
        <v>18654241</v>
      </c>
      <c r="K135" s="12">
        <f>(J135/I135)*100</f>
        <v>102.03855677313331</v>
      </c>
    </row>
    <row r="136" spans="1:11" ht="46.5">
      <c r="A136" s="38"/>
      <c r="B136" s="75"/>
      <c r="C136" s="76" t="s">
        <v>119</v>
      </c>
      <c r="D136" s="77"/>
      <c r="E136" s="77"/>
      <c r="F136" s="131">
        <f>SUM(F137)</f>
        <v>18281561</v>
      </c>
      <c r="G136" s="131">
        <f>SUM(G137)</f>
        <v>15482232</v>
      </c>
      <c r="H136" s="74">
        <f>(G136/F136)*100</f>
        <v>84.68769160357806</v>
      </c>
      <c r="I136" s="131">
        <f>SUM(I137)</f>
        <v>18281561</v>
      </c>
      <c r="J136" s="131">
        <f>SUM(J137)</f>
        <v>18654241</v>
      </c>
      <c r="K136" s="12">
        <f>(J136/I136)*100</f>
        <v>102.03855677313331</v>
      </c>
    </row>
    <row r="137" spans="1:11" ht="23.25">
      <c r="A137" s="38"/>
      <c r="B137" s="185">
        <v>2920</v>
      </c>
      <c r="C137" s="140" t="s">
        <v>40</v>
      </c>
      <c r="D137" s="77">
        <v>14211043</v>
      </c>
      <c r="E137" s="77">
        <v>-7317</v>
      </c>
      <c r="F137" s="83">
        <v>18281561</v>
      </c>
      <c r="G137" s="83">
        <v>15482232</v>
      </c>
      <c r="H137" s="62">
        <f>(G137/F137)*100</f>
        <v>84.68769160357806</v>
      </c>
      <c r="I137" s="83">
        <v>18281561</v>
      </c>
      <c r="J137" s="83">
        <v>18654241</v>
      </c>
      <c r="K137" s="10">
        <f>(J137/I137)*100</f>
        <v>102.03855677313331</v>
      </c>
    </row>
    <row r="138" spans="1:11" ht="23.25">
      <c r="A138" s="38"/>
      <c r="B138" s="65"/>
      <c r="C138" s="38"/>
      <c r="D138" s="130"/>
      <c r="E138" s="130"/>
      <c r="F138" s="67"/>
      <c r="G138" s="67"/>
      <c r="H138" s="67"/>
      <c r="I138" s="67"/>
      <c r="J138" s="67"/>
      <c r="K138" s="15"/>
    </row>
    <row r="139" spans="1:11" ht="23.25">
      <c r="A139" s="38"/>
      <c r="B139" s="154">
        <v>75807</v>
      </c>
      <c r="C139" s="76" t="s">
        <v>89</v>
      </c>
      <c r="D139" s="73">
        <f>SUM(D141)</f>
        <v>14211043</v>
      </c>
      <c r="E139" s="73">
        <f>SUM(E141)</f>
        <v>-7317</v>
      </c>
      <c r="F139" s="74">
        <f>SUM(F141)</f>
        <v>770921</v>
      </c>
      <c r="G139" s="74">
        <f>SUM(G141)</f>
        <v>578187</v>
      </c>
      <c r="H139" s="74">
        <f>(G139/F139)*100</f>
        <v>74.9995135688352</v>
      </c>
      <c r="I139" s="74">
        <f>SUM(I141)</f>
        <v>770921</v>
      </c>
      <c r="J139" s="74">
        <f>SUM(J141)</f>
        <v>543360</v>
      </c>
      <c r="K139" s="12">
        <f>(J139/I139)*100</f>
        <v>70.48193005508995</v>
      </c>
    </row>
    <row r="140" spans="1:11" ht="46.5">
      <c r="A140" s="38"/>
      <c r="B140" s="75"/>
      <c r="C140" s="76" t="s">
        <v>124</v>
      </c>
      <c r="D140" s="77"/>
      <c r="E140" s="77"/>
      <c r="F140" s="131">
        <f>SUM(F141)</f>
        <v>770921</v>
      </c>
      <c r="G140" s="131">
        <f>SUM(G141)</f>
        <v>578187</v>
      </c>
      <c r="H140" s="74">
        <f>(G140/F140)*100</f>
        <v>74.9995135688352</v>
      </c>
      <c r="I140" s="131">
        <f>SUM(I141)</f>
        <v>770921</v>
      </c>
      <c r="J140" s="131">
        <f>SUM(J141)</f>
        <v>543360</v>
      </c>
      <c r="K140" s="12">
        <f>(J140/I140)*100</f>
        <v>70.48193005508995</v>
      </c>
    </row>
    <row r="141" spans="1:11" ht="23.25">
      <c r="A141" s="38"/>
      <c r="B141" s="185">
        <v>2920</v>
      </c>
      <c r="C141" s="140" t="s">
        <v>40</v>
      </c>
      <c r="D141" s="77">
        <v>14211043</v>
      </c>
      <c r="E141" s="77">
        <v>-7317</v>
      </c>
      <c r="F141" s="83">
        <v>770921</v>
      </c>
      <c r="G141" s="83">
        <v>578187</v>
      </c>
      <c r="H141" s="62">
        <f>(G141/F141)*100</f>
        <v>74.9995135688352</v>
      </c>
      <c r="I141" s="83">
        <v>770921</v>
      </c>
      <c r="J141" s="83">
        <v>543360</v>
      </c>
      <c r="K141" s="10">
        <f>(J141/I141)*100</f>
        <v>70.48193005508995</v>
      </c>
    </row>
    <row r="142" spans="1:11" ht="23.25">
      <c r="A142" s="38"/>
      <c r="B142" s="65"/>
      <c r="C142" s="134"/>
      <c r="D142" s="130"/>
      <c r="E142" s="130"/>
      <c r="F142" s="67"/>
      <c r="G142" s="67"/>
      <c r="H142" s="67"/>
      <c r="I142" s="67"/>
      <c r="J142" s="67"/>
      <c r="K142" s="15"/>
    </row>
    <row r="143" spans="1:11" ht="23.25">
      <c r="A143" s="38"/>
      <c r="B143" s="154">
        <v>75831</v>
      </c>
      <c r="C143" s="76" t="s">
        <v>31</v>
      </c>
      <c r="D143" s="73">
        <f>SUM(D145)</f>
        <v>2249466</v>
      </c>
      <c r="E143" s="73">
        <f>SUM(E145)</f>
        <v>0</v>
      </c>
      <c r="F143" s="74">
        <f>SUM(F145)</f>
        <v>792383</v>
      </c>
      <c r="G143" s="74">
        <f>SUM(G145)</f>
        <v>594288</v>
      </c>
      <c r="H143" s="74">
        <f>(G143/F143)*100</f>
        <v>75.00009465119771</v>
      </c>
      <c r="I143" s="74">
        <f>SUM(I145)</f>
        <v>792383</v>
      </c>
      <c r="J143" s="74">
        <f>SUM(J145)</f>
        <v>655525</v>
      </c>
      <c r="K143" s="12">
        <f>(J143/I143)*100</f>
        <v>82.72830184393153</v>
      </c>
    </row>
    <row r="144" spans="1:11" ht="46.5">
      <c r="A144" s="38"/>
      <c r="B144" s="75"/>
      <c r="C144" s="76" t="s">
        <v>117</v>
      </c>
      <c r="D144" s="77"/>
      <c r="E144" s="77"/>
      <c r="F144" s="131">
        <f>SUM(F145)</f>
        <v>792383</v>
      </c>
      <c r="G144" s="131">
        <f>SUM(G145)</f>
        <v>594288</v>
      </c>
      <c r="H144" s="74">
        <f>(G144/F144)*100</f>
        <v>75.00009465119771</v>
      </c>
      <c r="I144" s="131">
        <f>SUM(I145)</f>
        <v>792383</v>
      </c>
      <c r="J144" s="131">
        <f>SUM(J145)</f>
        <v>655525</v>
      </c>
      <c r="K144" s="12">
        <f>(J144/I144)*100</f>
        <v>82.72830184393153</v>
      </c>
    </row>
    <row r="145" spans="1:11" ht="24" thickBot="1">
      <c r="A145" s="38"/>
      <c r="B145" s="185">
        <v>2920</v>
      </c>
      <c r="C145" s="140" t="s">
        <v>40</v>
      </c>
      <c r="D145" s="77">
        <v>2249466</v>
      </c>
      <c r="E145" s="77">
        <v>0</v>
      </c>
      <c r="F145" s="83">
        <v>792383</v>
      </c>
      <c r="G145" s="83">
        <v>594288</v>
      </c>
      <c r="H145" s="62">
        <f>(G145/F145)*100</f>
        <v>75.00009465119771</v>
      </c>
      <c r="I145" s="83">
        <v>792383</v>
      </c>
      <c r="J145" s="83">
        <v>655525</v>
      </c>
      <c r="K145" s="10">
        <f>(J145/I145)*100</f>
        <v>82.72830184393153</v>
      </c>
    </row>
    <row r="146" spans="1:11" ht="34.5" customHeight="1" thickBot="1">
      <c r="A146" s="38"/>
      <c r="B146" s="84"/>
      <c r="C146" s="85" t="s">
        <v>13</v>
      </c>
      <c r="D146" s="86">
        <f>SUM(D135,D143)</f>
        <v>16460509</v>
      </c>
      <c r="E146" s="86">
        <f>SUM(E135,E143)</f>
        <v>-7317</v>
      </c>
      <c r="F146" s="87" t="e">
        <f>SUM(F135,F139,#REF!,#REF!,F143)</f>
        <v>#REF!</v>
      </c>
      <c r="G146" s="87" t="e">
        <f>SUM(G135,G139,#REF!,#REF!,G143)</f>
        <v>#REF!</v>
      </c>
      <c r="H146" s="186" t="e">
        <f>(G146/F146)*100</f>
        <v>#REF!</v>
      </c>
      <c r="I146" s="87" t="e">
        <f>SUM(I135,I139,#REF!,#REF!,I143)</f>
        <v>#REF!</v>
      </c>
      <c r="J146" s="87">
        <f>SUM(J135,J139,J143)</f>
        <v>19853126</v>
      </c>
      <c r="K146" s="30" t="e">
        <f>(J146/I146)*100</f>
        <v>#REF!</v>
      </c>
    </row>
    <row r="147" spans="1:11" ht="24" thickBot="1">
      <c r="A147" s="38"/>
      <c r="B147" s="125"/>
      <c r="C147" s="125"/>
      <c r="D147" s="125"/>
      <c r="E147" s="125"/>
      <c r="F147" s="187"/>
      <c r="G147" s="187"/>
      <c r="H147" s="188"/>
      <c r="I147" s="187"/>
      <c r="J147" s="188"/>
      <c r="K147" s="31"/>
    </row>
    <row r="148" spans="1:11" ht="27" customHeight="1">
      <c r="A148" s="38"/>
      <c r="B148" s="189">
        <v>801</v>
      </c>
      <c r="C148" s="190" t="s">
        <v>3</v>
      </c>
      <c r="D148" s="153"/>
      <c r="E148" s="153"/>
      <c r="F148" s="145"/>
      <c r="G148" s="145"/>
      <c r="H148" s="146"/>
      <c r="I148" s="145"/>
      <c r="J148" s="146"/>
      <c r="K148" s="26"/>
    </row>
    <row r="149" spans="1:11" ht="23.25">
      <c r="A149" s="38"/>
      <c r="B149" s="93"/>
      <c r="C149" s="38"/>
      <c r="D149" s="130"/>
      <c r="E149" s="130"/>
      <c r="F149" s="68"/>
      <c r="G149" s="68"/>
      <c r="H149" s="67"/>
      <c r="I149" s="67"/>
      <c r="J149" s="191"/>
      <c r="K149" s="15"/>
    </row>
    <row r="150" spans="1:11" ht="24.75" customHeight="1">
      <c r="A150" s="38"/>
      <c r="B150" s="58">
        <v>80101</v>
      </c>
      <c r="C150" s="72" t="s">
        <v>78</v>
      </c>
      <c r="D150" s="73">
        <f>SUM(D153:D153)</f>
        <v>15900</v>
      </c>
      <c r="E150" s="73">
        <f>SUM(E153:E153)</f>
        <v>0</v>
      </c>
      <c r="F150" s="74">
        <f aca="true" t="shared" si="20" ref="F150:K150">SUM(F151)</f>
        <v>5700</v>
      </c>
      <c r="G150" s="74">
        <f t="shared" si="20"/>
        <v>4774</v>
      </c>
      <c r="H150" s="74">
        <f t="shared" si="20"/>
        <v>83.75438596491229</v>
      </c>
      <c r="I150" s="74">
        <f t="shared" si="20"/>
        <v>6199</v>
      </c>
      <c r="J150" s="74">
        <f t="shared" si="20"/>
        <v>5900</v>
      </c>
      <c r="K150" s="12">
        <f t="shared" si="20"/>
        <v>95.17664139377318</v>
      </c>
    </row>
    <row r="151" spans="1:11" ht="46.5">
      <c r="A151" s="38"/>
      <c r="B151" s="75"/>
      <c r="C151" s="76" t="s">
        <v>120</v>
      </c>
      <c r="D151" s="77"/>
      <c r="E151" s="77"/>
      <c r="F151" s="131">
        <f>SUM(F152:F153)</f>
        <v>5700</v>
      </c>
      <c r="G151" s="131">
        <f>SUM(G152:G153)</f>
        <v>4774</v>
      </c>
      <c r="H151" s="74">
        <f>(G151/F151)*100</f>
        <v>83.75438596491229</v>
      </c>
      <c r="I151" s="131">
        <f>SUM(I152:I153)</f>
        <v>6199</v>
      </c>
      <c r="J151" s="131">
        <f>SUM(J152:J153)</f>
        <v>5900</v>
      </c>
      <c r="K151" s="12">
        <f>(J151/I151)*100</f>
        <v>95.17664139377318</v>
      </c>
    </row>
    <row r="152" spans="1:11" ht="32.25" customHeight="1">
      <c r="A152" s="134"/>
      <c r="B152" s="139" t="s">
        <v>60</v>
      </c>
      <c r="C152" s="132" t="s">
        <v>25</v>
      </c>
      <c r="D152" s="159">
        <v>44698</v>
      </c>
      <c r="E152" s="159">
        <v>0</v>
      </c>
      <c r="F152" s="83">
        <v>0</v>
      </c>
      <c r="G152" s="83">
        <v>499</v>
      </c>
      <c r="H152" s="62">
        <v>0</v>
      </c>
      <c r="I152" s="83">
        <v>499</v>
      </c>
      <c r="J152" s="83">
        <v>500</v>
      </c>
      <c r="K152" s="10">
        <v>0</v>
      </c>
    </row>
    <row r="153" spans="1:11" ht="62.25" customHeight="1">
      <c r="A153" s="38"/>
      <c r="B153" s="154">
        <v>2310</v>
      </c>
      <c r="C153" s="79" t="s">
        <v>41</v>
      </c>
      <c r="D153" s="101">
        <v>15900</v>
      </c>
      <c r="E153" s="101">
        <v>0</v>
      </c>
      <c r="F153" s="62">
        <v>5700</v>
      </c>
      <c r="G153" s="62">
        <v>4275</v>
      </c>
      <c r="H153" s="62">
        <f>(G153/F153)*100</f>
        <v>75</v>
      </c>
      <c r="I153" s="62">
        <v>5700</v>
      </c>
      <c r="J153" s="62">
        <v>5400</v>
      </c>
      <c r="K153" s="10">
        <f>(J153/I153)*100</f>
        <v>94.73684210526315</v>
      </c>
    </row>
    <row r="154" spans="1:11" ht="32.25" customHeight="1">
      <c r="A154" s="134"/>
      <c r="B154" s="58">
        <v>80104</v>
      </c>
      <c r="C154" s="192" t="s">
        <v>79</v>
      </c>
      <c r="D154" s="73">
        <f>SUM(D156)</f>
        <v>175500</v>
      </c>
      <c r="E154" s="73">
        <f>SUM(E156)</f>
        <v>0</v>
      </c>
      <c r="F154" s="74">
        <f aca="true" t="shared" si="21" ref="F154:K154">SUM(F155)</f>
        <v>2217831</v>
      </c>
      <c r="G154" s="74">
        <f t="shared" si="21"/>
        <v>1343577.45</v>
      </c>
      <c r="H154" s="74">
        <f t="shared" si="21"/>
        <v>60.58069573380478</v>
      </c>
      <c r="I154" s="74">
        <f t="shared" si="21"/>
        <v>2257781.58</v>
      </c>
      <c r="J154" s="74">
        <f t="shared" si="21"/>
        <v>2858658</v>
      </c>
      <c r="K154" s="12">
        <f t="shared" si="21"/>
        <v>126.61357614583781</v>
      </c>
    </row>
    <row r="155" spans="1:11" ht="46.5">
      <c r="A155" s="134"/>
      <c r="B155" s="75"/>
      <c r="C155" s="76" t="s">
        <v>120</v>
      </c>
      <c r="D155" s="77"/>
      <c r="E155" s="77"/>
      <c r="F155" s="131">
        <f>SUM(F156:F161)</f>
        <v>2217831</v>
      </c>
      <c r="G155" s="131">
        <f>SUM(G156:G161)</f>
        <v>1343577.45</v>
      </c>
      <c r="H155" s="74">
        <f>(G155/F155)*100</f>
        <v>60.58069573380478</v>
      </c>
      <c r="I155" s="131">
        <f>SUM(I156:I161)</f>
        <v>2257781.58</v>
      </c>
      <c r="J155" s="131">
        <f>SUM(J156:J161)</f>
        <v>2858658</v>
      </c>
      <c r="K155" s="12">
        <f>(J155/I155)*100</f>
        <v>126.61357614583781</v>
      </c>
    </row>
    <row r="156" spans="1:11" ht="63" customHeight="1">
      <c r="A156" s="134"/>
      <c r="B156" s="154">
        <v>2310</v>
      </c>
      <c r="C156" s="79" t="s">
        <v>41</v>
      </c>
      <c r="D156" s="101">
        <v>175500</v>
      </c>
      <c r="E156" s="101">
        <v>0</v>
      </c>
      <c r="F156" s="62">
        <v>314660</v>
      </c>
      <c r="G156" s="62">
        <v>217324.33</v>
      </c>
      <c r="H156" s="62">
        <f>(G156/F156)*100</f>
        <v>69.06639865251381</v>
      </c>
      <c r="I156" s="62">
        <v>217324.33</v>
      </c>
      <c r="J156" s="62">
        <v>78008</v>
      </c>
      <c r="K156" s="10">
        <f>(J156/I156)*100</f>
        <v>35.89473852283359</v>
      </c>
    </row>
    <row r="157" spans="1:11" ht="32.25" customHeight="1">
      <c r="A157" s="134"/>
      <c r="B157" s="139" t="s">
        <v>60</v>
      </c>
      <c r="C157" s="132" t="s">
        <v>25</v>
      </c>
      <c r="D157" s="159">
        <v>44698</v>
      </c>
      <c r="E157" s="159">
        <v>0</v>
      </c>
      <c r="F157" s="83">
        <v>1198498</v>
      </c>
      <c r="G157" s="83">
        <v>717490.03</v>
      </c>
      <c r="H157" s="62">
        <f>(G157/F157)*100</f>
        <v>59.86576781938727</v>
      </c>
      <c r="I157" s="83">
        <v>1198498</v>
      </c>
      <c r="J157" s="83">
        <f>1211808+324133+209070</f>
        <v>1745011</v>
      </c>
      <c r="K157" s="10">
        <f>(J157/I157)*100</f>
        <v>145.59982578193706</v>
      </c>
    </row>
    <row r="158" spans="1:11" ht="102.75" customHeight="1">
      <c r="A158" s="134"/>
      <c r="B158" s="193" t="s">
        <v>59</v>
      </c>
      <c r="C158" s="194" t="s">
        <v>115</v>
      </c>
      <c r="D158" s="195"/>
      <c r="E158" s="117"/>
      <c r="F158" s="83">
        <v>10000</v>
      </c>
      <c r="G158" s="83">
        <v>4838.03</v>
      </c>
      <c r="H158" s="62">
        <f>(G158/F158)*100</f>
        <v>48.3803</v>
      </c>
      <c r="I158" s="83">
        <v>10000</v>
      </c>
      <c r="J158" s="83">
        <v>7447</v>
      </c>
      <c r="K158" s="10">
        <f>(J158/I158)*100</f>
        <v>74.47</v>
      </c>
    </row>
    <row r="159" spans="1:11" ht="34.5" customHeight="1">
      <c r="A159" s="134"/>
      <c r="B159" s="81" t="s">
        <v>62</v>
      </c>
      <c r="C159" s="132" t="s">
        <v>22</v>
      </c>
      <c r="D159" s="117"/>
      <c r="E159" s="117"/>
      <c r="F159" s="83">
        <v>694673</v>
      </c>
      <c r="G159" s="83">
        <v>403925.06</v>
      </c>
      <c r="H159" s="62">
        <f>(G159/F159)*100</f>
        <v>58.14607160491339</v>
      </c>
      <c r="I159" s="83">
        <v>694673</v>
      </c>
      <c r="J159" s="83">
        <f>697346+109346</f>
        <v>806692</v>
      </c>
      <c r="K159" s="10">
        <f>(J159/I159)*100</f>
        <v>116.12542879887371</v>
      </c>
    </row>
    <row r="160" spans="1:11" ht="121.5" customHeight="1">
      <c r="A160" s="134"/>
      <c r="B160" s="81" t="s">
        <v>127</v>
      </c>
      <c r="C160" s="132" t="s">
        <v>140</v>
      </c>
      <c r="D160" s="77">
        <v>600</v>
      </c>
      <c r="E160" s="77">
        <v>0</v>
      </c>
      <c r="F160" s="83">
        <v>0</v>
      </c>
      <c r="G160" s="83">
        <v>0</v>
      </c>
      <c r="H160" s="62">
        <v>0</v>
      </c>
      <c r="I160" s="83">
        <v>121337.5</v>
      </c>
      <c r="J160" s="83">
        <v>188275</v>
      </c>
      <c r="K160" s="10">
        <v>0</v>
      </c>
    </row>
    <row r="161" spans="1:11" ht="120.75" customHeight="1">
      <c r="A161" s="134"/>
      <c r="B161" s="81" t="s">
        <v>112</v>
      </c>
      <c r="C161" s="132" t="s">
        <v>140</v>
      </c>
      <c r="D161" s="77">
        <v>600</v>
      </c>
      <c r="E161" s="77">
        <v>0</v>
      </c>
      <c r="F161" s="83">
        <v>0</v>
      </c>
      <c r="G161" s="83">
        <v>0</v>
      </c>
      <c r="H161" s="62">
        <v>0</v>
      </c>
      <c r="I161" s="83">
        <v>15948.75</v>
      </c>
      <c r="J161" s="83">
        <v>33225</v>
      </c>
      <c r="K161" s="10">
        <v>0</v>
      </c>
    </row>
    <row r="162" spans="1:11" ht="30" customHeight="1" hidden="1">
      <c r="A162" s="38"/>
      <c r="B162" s="196"/>
      <c r="C162" s="103"/>
      <c r="D162" s="157"/>
      <c r="E162" s="157"/>
      <c r="F162" s="106"/>
      <c r="G162" s="106"/>
      <c r="H162" s="106"/>
      <c r="I162" s="106"/>
      <c r="J162" s="106"/>
      <c r="K162" s="15"/>
    </row>
    <row r="163" spans="1:11" ht="34.5" customHeight="1">
      <c r="A163" s="197"/>
      <c r="B163" s="198">
        <v>80110</v>
      </c>
      <c r="C163" s="199" t="s">
        <v>80</v>
      </c>
      <c r="D163" s="200"/>
      <c r="E163" s="200"/>
      <c r="F163" s="131">
        <f>SUM(F164)</f>
        <v>76026</v>
      </c>
      <c r="G163" s="131">
        <f>SUM(G164)</f>
        <v>149170</v>
      </c>
      <c r="H163" s="131">
        <v>0</v>
      </c>
      <c r="I163" s="131">
        <f>SUM(I164)</f>
        <v>209054</v>
      </c>
      <c r="J163" s="131">
        <f>SUM(J164)</f>
        <v>32370</v>
      </c>
      <c r="K163" s="25">
        <v>0</v>
      </c>
    </row>
    <row r="164" spans="1:11" ht="46.5">
      <c r="A164" s="38"/>
      <c r="B164" s="75"/>
      <c r="C164" s="76" t="s">
        <v>119</v>
      </c>
      <c r="D164" s="80"/>
      <c r="E164" s="80"/>
      <c r="F164" s="74">
        <f>SUM(F165:F166)</f>
        <v>76026</v>
      </c>
      <c r="G164" s="74">
        <f>SUM(G165:G166)</f>
        <v>149170</v>
      </c>
      <c r="H164" s="74">
        <f>(G164/F164)*100</f>
        <v>196.20919159235</v>
      </c>
      <c r="I164" s="74">
        <f>SUM(I165:I166)</f>
        <v>209054</v>
      </c>
      <c r="J164" s="74">
        <f>SUM(J165:J166)</f>
        <v>32370</v>
      </c>
      <c r="K164" s="12">
        <f>(J164/I164)*100</f>
        <v>15.484037617075014</v>
      </c>
    </row>
    <row r="165" spans="1:11" ht="32.25" customHeight="1">
      <c r="A165" s="134"/>
      <c r="B165" s="139" t="s">
        <v>60</v>
      </c>
      <c r="C165" s="132" t="s">
        <v>25</v>
      </c>
      <c r="D165" s="159">
        <v>44698</v>
      </c>
      <c r="E165" s="159">
        <v>0</v>
      </c>
      <c r="F165" s="83">
        <v>0</v>
      </c>
      <c r="G165" s="83">
        <v>778</v>
      </c>
      <c r="H165" s="62">
        <v>0</v>
      </c>
      <c r="I165" s="83">
        <v>778</v>
      </c>
      <c r="J165" s="83">
        <v>800</v>
      </c>
      <c r="K165" s="10">
        <v>0</v>
      </c>
    </row>
    <row r="166" spans="1:11" ht="63.75" customHeight="1">
      <c r="A166" s="38"/>
      <c r="B166" s="154">
        <v>2310</v>
      </c>
      <c r="C166" s="79" t="s">
        <v>41</v>
      </c>
      <c r="D166" s="101">
        <v>112868</v>
      </c>
      <c r="E166" s="101">
        <v>0</v>
      </c>
      <c r="F166" s="62">
        <v>76026</v>
      </c>
      <c r="G166" s="62">
        <v>148392</v>
      </c>
      <c r="H166" s="62">
        <f>(G166/F166)*100</f>
        <v>195.18585746981296</v>
      </c>
      <c r="I166" s="62">
        <v>208276</v>
      </c>
      <c r="J166" s="62">
        <v>31570</v>
      </c>
      <c r="K166" s="10">
        <f>(J166/I166)*100</f>
        <v>15.157771418694423</v>
      </c>
    </row>
    <row r="167" spans="1:11" ht="23.25">
      <c r="A167" s="38"/>
      <c r="B167" s="201"/>
      <c r="C167" s="108"/>
      <c r="D167" s="116"/>
      <c r="E167" s="116"/>
      <c r="F167" s="68"/>
      <c r="G167" s="68"/>
      <c r="H167" s="67"/>
      <c r="I167" s="67"/>
      <c r="J167" s="67"/>
      <c r="K167" s="15"/>
    </row>
    <row r="168" spans="1:11" ht="35.25" customHeight="1">
      <c r="A168" s="38"/>
      <c r="B168" s="154">
        <v>80195</v>
      </c>
      <c r="C168" s="144" t="s">
        <v>18</v>
      </c>
      <c r="D168" s="174" t="e">
        <f>SUM(#REF!,#REF!)</f>
        <v>#REF!</v>
      </c>
      <c r="E168" s="174" t="e">
        <f>SUM(#REF!,#REF!)</f>
        <v>#REF!</v>
      </c>
      <c r="F168" s="74">
        <f aca="true" t="shared" si="22" ref="F168:K168">SUM(F169)</f>
        <v>72473</v>
      </c>
      <c r="G168" s="74">
        <f t="shared" si="22"/>
        <v>0</v>
      </c>
      <c r="H168" s="74">
        <f t="shared" si="22"/>
        <v>0</v>
      </c>
      <c r="I168" s="74">
        <f t="shared" si="22"/>
        <v>38802</v>
      </c>
      <c r="J168" s="74">
        <f t="shared" si="22"/>
        <v>52391</v>
      </c>
      <c r="K168" s="12">
        <f t="shared" si="22"/>
        <v>135.0213906499665</v>
      </c>
    </row>
    <row r="169" spans="1:11" ht="46.5">
      <c r="A169" s="38"/>
      <c r="B169" s="75"/>
      <c r="C169" s="76" t="s">
        <v>120</v>
      </c>
      <c r="D169" s="77"/>
      <c r="E169" s="77"/>
      <c r="F169" s="131">
        <f>SUM(F170:F170)</f>
        <v>72473</v>
      </c>
      <c r="G169" s="131">
        <f>SUM(G170:G170)</f>
        <v>0</v>
      </c>
      <c r="H169" s="74">
        <f>(G169/F169)*100</f>
        <v>0</v>
      </c>
      <c r="I169" s="131">
        <f>SUM(I170:I170)</f>
        <v>38802</v>
      </c>
      <c r="J169" s="131">
        <f>SUM(J170:J170)</f>
        <v>52391</v>
      </c>
      <c r="K169" s="12">
        <f>(J169/I169)*100</f>
        <v>135.0213906499665</v>
      </c>
    </row>
    <row r="170" spans="1:11" ht="100.5" customHeight="1" thickBot="1">
      <c r="A170" s="38"/>
      <c r="B170" s="202">
        <v>2707</v>
      </c>
      <c r="C170" s="203" t="s">
        <v>96</v>
      </c>
      <c r="D170" s="204"/>
      <c r="E170" s="204"/>
      <c r="F170" s="83">
        <v>72473</v>
      </c>
      <c r="G170" s="83">
        <v>0</v>
      </c>
      <c r="H170" s="67">
        <f>(G170/F170)*100</f>
        <v>0</v>
      </c>
      <c r="I170" s="83">
        <v>38802</v>
      </c>
      <c r="J170" s="83">
        <v>52391</v>
      </c>
      <c r="K170" s="15">
        <f>(J170/I170)*100</f>
        <v>135.0213906499665</v>
      </c>
    </row>
    <row r="171" spans="1:11" ht="28.5" customHeight="1" thickBot="1">
      <c r="A171" s="38"/>
      <c r="B171" s="141"/>
      <c r="C171" s="85" t="s">
        <v>85</v>
      </c>
      <c r="D171" s="113" t="e">
        <f>SUM(D150,D154,#REF!,D168)</f>
        <v>#REF!</v>
      </c>
      <c r="E171" s="113" t="e">
        <f>SUM(E150,E154,#REF!,E168)</f>
        <v>#REF!</v>
      </c>
      <c r="F171" s="87" t="e">
        <f>SUM(F150,F154,F163,#REF!,F168)</f>
        <v>#REF!</v>
      </c>
      <c r="G171" s="87" t="e">
        <f>SUM(G150,G154,G163,#REF!,G168)</f>
        <v>#REF!</v>
      </c>
      <c r="H171" s="186" t="e">
        <f>(G171/F171)*100</f>
        <v>#REF!</v>
      </c>
      <c r="I171" s="87" t="e">
        <f>SUM(I150,I154,I163,#REF!,I168)</f>
        <v>#REF!</v>
      </c>
      <c r="J171" s="87">
        <f>SUM(J150,J154,J163,J168)</f>
        <v>2949319</v>
      </c>
      <c r="K171" s="30" t="e">
        <f>(J171/I171)*100</f>
        <v>#REF!</v>
      </c>
    </row>
    <row r="172" spans="1:11" ht="24" thickBot="1">
      <c r="A172" s="134"/>
      <c r="B172" s="125"/>
      <c r="C172" s="125"/>
      <c r="D172" s="125"/>
      <c r="E172" s="125"/>
      <c r="F172" s="187"/>
      <c r="G172" s="187"/>
      <c r="H172" s="188"/>
      <c r="I172" s="187"/>
      <c r="J172" s="188"/>
      <c r="K172" s="31"/>
    </row>
    <row r="173" spans="1:11" ht="26.25" customHeight="1">
      <c r="A173" s="38"/>
      <c r="B173" s="58">
        <v>851</v>
      </c>
      <c r="C173" s="192" t="s">
        <v>4</v>
      </c>
      <c r="D173" s="98"/>
      <c r="E173" s="98"/>
      <c r="F173" s="145"/>
      <c r="G173" s="145"/>
      <c r="H173" s="146"/>
      <c r="I173" s="145"/>
      <c r="J173" s="146"/>
      <c r="K173" s="26"/>
    </row>
    <row r="174" spans="1:11" ht="23.25">
      <c r="A174" s="38"/>
      <c r="B174" s="93"/>
      <c r="C174" s="134"/>
      <c r="D174" s="130"/>
      <c r="E174" s="130"/>
      <c r="F174" s="68"/>
      <c r="G174" s="68"/>
      <c r="H174" s="67"/>
      <c r="I174" s="68"/>
      <c r="J174" s="67"/>
      <c r="K174" s="15"/>
    </row>
    <row r="175" spans="1:11" ht="23.25">
      <c r="A175" s="38"/>
      <c r="B175" s="58">
        <v>85154</v>
      </c>
      <c r="C175" s="72" t="s">
        <v>42</v>
      </c>
      <c r="D175" s="73">
        <f>SUM(D177)</f>
        <v>500000</v>
      </c>
      <c r="E175" s="73">
        <f>SUM(E177)</f>
        <v>0</v>
      </c>
      <c r="F175" s="74">
        <f aca="true" t="shared" si="23" ref="F175:K175">SUM(F176)</f>
        <v>700000</v>
      </c>
      <c r="G175" s="74">
        <f t="shared" si="23"/>
        <v>721065.35</v>
      </c>
      <c r="H175" s="74">
        <f t="shared" si="23"/>
        <v>103.00933571428573</v>
      </c>
      <c r="I175" s="74">
        <f t="shared" si="23"/>
        <v>730000</v>
      </c>
      <c r="J175" s="74">
        <f t="shared" si="23"/>
        <v>750000</v>
      </c>
      <c r="K175" s="12">
        <f t="shared" si="23"/>
        <v>102.73972602739727</v>
      </c>
    </row>
    <row r="176" spans="1:11" ht="46.5">
      <c r="A176" s="38"/>
      <c r="B176" s="75"/>
      <c r="C176" s="76" t="s">
        <v>120</v>
      </c>
      <c r="D176" s="77"/>
      <c r="E176" s="77"/>
      <c r="F176" s="131">
        <f>SUM(F177:F177)</f>
        <v>700000</v>
      </c>
      <c r="G176" s="131">
        <f>SUM(G177:G177)</f>
        <v>721065.35</v>
      </c>
      <c r="H176" s="74">
        <f>(G176/F176)*100</f>
        <v>103.00933571428573</v>
      </c>
      <c r="I176" s="131">
        <f>SUM(I177:I177)</f>
        <v>730000</v>
      </c>
      <c r="J176" s="131">
        <f>SUM(J177:J177)</f>
        <v>750000</v>
      </c>
      <c r="K176" s="12">
        <f>(J176/I176)*100</f>
        <v>102.73972602739727</v>
      </c>
    </row>
    <row r="177" spans="1:11" ht="39" customHeight="1">
      <c r="A177" s="38"/>
      <c r="B177" s="139" t="s">
        <v>113</v>
      </c>
      <c r="C177" s="205" t="s">
        <v>43</v>
      </c>
      <c r="D177" s="77">
        <v>500000</v>
      </c>
      <c r="E177" s="77">
        <v>0</v>
      </c>
      <c r="F177" s="83">
        <v>700000</v>
      </c>
      <c r="G177" s="83">
        <v>721065.35</v>
      </c>
      <c r="H177" s="62">
        <f>(G177/F177)*100</f>
        <v>103.00933571428573</v>
      </c>
      <c r="I177" s="83">
        <v>730000</v>
      </c>
      <c r="J177" s="83">
        <v>750000</v>
      </c>
      <c r="K177" s="10">
        <f>(J177/I177)*100</f>
        <v>102.73972602739727</v>
      </c>
    </row>
    <row r="178" spans="1:11" ht="23.25">
      <c r="A178" s="38"/>
      <c r="B178" s="201"/>
      <c r="C178" s="108"/>
      <c r="D178" s="130"/>
      <c r="E178" s="130"/>
      <c r="F178" s="67"/>
      <c r="G178" s="67"/>
      <c r="H178" s="67"/>
      <c r="I178" s="67"/>
      <c r="J178" s="67"/>
      <c r="K178" s="15"/>
    </row>
    <row r="179" spans="1:11" ht="23.25">
      <c r="A179" s="38"/>
      <c r="B179" s="58">
        <v>85195</v>
      </c>
      <c r="C179" s="72" t="s">
        <v>18</v>
      </c>
      <c r="D179" s="73">
        <f>SUM(D181)</f>
        <v>600</v>
      </c>
      <c r="E179" s="73">
        <f>SUM(E181)</f>
        <v>0</v>
      </c>
      <c r="F179" s="74">
        <f>SUM(F181)</f>
        <v>270</v>
      </c>
      <c r="G179" s="74">
        <f>SUM(G181)</f>
        <v>0</v>
      </c>
      <c r="H179" s="74">
        <f>(G179/F179)*100</f>
        <v>0</v>
      </c>
      <c r="I179" s="74">
        <f>SUM(I181)</f>
        <v>270</v>
      </c>
      <c r="J179" s="74">
        <f>SUM(J181)</f>
        <v>1440</v>
      </c>
      <c r="K179" s="12">
        <f>(J179/I179)*100</f>
        <v>533.3333333333333</v>
      </c>
    </row>
    <row r="180" spans="1:11" ht="46.5">
      <c r="A180" s="38"/>
      <c r="B180" s="75"/>
      <c r="C180" s="76" t="s">
        <v>120</v>
      </c>
      <c r="D180" s="77"/>
      <c r="E180" s="77"/>
      <c r="F180" s="131">
        <f>SUM(F181)</f>
        <v>270</v>
      </c>
      <c r="G180" s="131">
        <f>SUM(G181)</f>
        <v>0</v>
      </c>
      <c r="H180" s="74">
        <f>(G180/F180)*100</f>
        <v>0</v>
      </c>
      <c r="I180" s="131">
        <f>SUM(I181)</f>
        <v>270</v>
      </c>
      <c r="J180" s="131">
        <f>SUM(J181)</f>
        <v>1440</v>
      </c>
      <c r="K180" s="12">
        <f>(J180/I180)*100</f>
        <v>533.3333333333333</v>
      </c>
    </row>
    <row r="181" spans="1:11" ht="90" customHeight="1" thickBot="1">
      <c r="A181" s="38"/>
      <c r="B181" s="78" t="s">
        <v>97</v>
      </c>
      <c r="C181" s="132" t="s">
        <v>98</v>
      </c>
      <c r="D181" s="80">
        <v>600</v>
      </c>
      <c r="E181" s="80">
        <v>0</v>
      </c>
      <c r="F181" s="62">
        <v>270</v>
      </c>
      <c r="G181" s="62">
        <v>0</v>
      </c>
      <c r="H181" s="118">
        <f>(G181/F181)*100</f>
        <v>0</v>
      </c>
      <c r="I181" s="62">
        <v>270</v>
      </c>
      <c r="J181" s="62">
        <v>1440</v>
      </c>
      <c r="K181" s="10">
        <f>(J181/I181)*100</f>
        <v>533.3333333333333</v>
      </c>
    </row>
    <row r="182" spans="1:11" ht="31.5" customHeight="1" thickBot="1">
      <c r="A182" s="38"/>
      <c r="B182" s="119"/>
      <c r="C182" s="85" t="s">
        <v>14</v>
      </c>
      <c r="D182" s="86" t="e">
        <f>SUM(D175,#REF!)</f>
        <v>#REF!</v>
      </c>
      <c r="E182" s="86" t="e">
        <f>SUM(E175,#REF!)</f>
        <v>#REF!</v>
      </c>
      <c r="F182" s="87" t="e">
        <f>SUM(F175,#REF!,F179)</f>
        <v>#REF!</v>
      </c>
      <c r="G182" s="87" t="e">
        <f>SUM(G175,#REF!,G179)</f>
        <v>#REF!</v>
      </c>
      <c r="H182" s="74" t="e">
        <f>(G182/F182)*100</f>
        <v>#REF!</v>
      </c>
      <c r="I182" s="87" t="e">
        <f>SUM(I175,#REF!,I179)</f>
        <v>#REF!</v>
      </c>
      <c r="J182" s="87">
        <f>SUM(J175,J179)</f>
        <v>751440</v>
      </c>
      <c r="K182" s="12" t="e">
        <f>(J182/I182)*100</f>
        <v>#REF!</v>
      </c>
    </row>
    <row r="183" spans="1:11" ht="24" thickBot="1">
      <c r="A183" s="38"/>
      <c r="B183" s="142"/>
      <c r="C183" s="85"/>
      <c r="D183" s="122"/>
      <c r="E183" s="122"/>
      <c r="F183" s="123"/>
      <c r="G183" s="123"/>
      <c r="H183" s="124"/>
      <c r="I183" s="123"/>
      <c r="J183" s="124"/>
      <c r="K183" s="23"/>
    </row>
    <row r="184" spans="1:11" ht="36.75" customHeight="1">
      <c r="A184" s="134"/>
      <c r="B184" s="154">
        <v>852</v>
      </c>
      <c r="C184" s="192" t="s">
        <v>44</v>
      </c>
      <c r="D184" s="98"/>
      <c r="E184" s="98"/>
      <c r="F184" s="145"/>
      <c r="G184" s="145"/>
      <c r="H184" s="146"/>
      <c r="I184" s="145"/>
      <c r="J184" s="146"/>
      <c r="K184" s="26"/>
    </row>
    <row r="185" spans="1:11" ht="37.5" customHeight="1">
      <c r="A185" s="134"/>
      <c r="B185" s="154">
        <v>85202</v>
      </c>
      <c r="C185" s="206" t="s">
        <v>142</v>
      </c>
      <c r="D185" s="73">
        <f>SUM(D189)</f>
        <v>100000</v>
      </c>
      <c r="E185" s="73">
        <f>SUM(E189)</f>
        <v>0</v>
      </c>
      <c r="F185" s="74">
        <f>SUM(F186)</f>
        <v>0</v>
      </c>
      <c r="G185" s="74">
        <f>SUM(G186)</f>
        <v>0</v>
      </c>
      <c r="H185" s="74">
        <v>0</v>
      </c>
      <c r="I185" s="74">
        <f>SUM(I186)</f>
        <v>0</v>
      </c>
      <c r="J185" s="74">
        <f>SUM(J186)</f>
        <v>419097</v>
      </c>
      <c r="K185" s="12">
        <v>0</v>
      </c>
    </row>
    <row r="186" spans="1:11" ht="45" customHeight="1">
      <c r="A186" s="134"/>
      <c r="B186" s="75"/>
      <c r="C186" s="76" t="s">
        <v>120</v>
      </c>
      <c r="D186" s="77"/>
      <c r="E186" s="77"/>
      <c r="F186" s="131">
        <f>SUM(F187:F189)</f>
        <v>0</v>
      </c>
      <c r="G186" s="131">
        <f>SUM(G187:G189)</f>
        <v>0</v>
      </c>
      <c r="H186" s="74">
        <v>0</v>
      </c>
      <c r="I186" s="131">
        <f>SUM(I187:I189)</f>
        <v>0</v>
      </c>
      <c r="J186" s="131">
        <f>SUM(J187:J189)</f>
        <v>419097</v>
      </c>
      <c r="K186" s="12">
        <v>0</v>
      </c>
    </row>
    <row r="187" spans="1:11" ht="32.25" customHeight="1">
      <c r="A187" s="134"/>
      <c r="B187" s="139" t="s">
        <v>60</v>
      </c>
      <c r="C187" s="132" t="s">
        <v>25</v>
      </c>
      <c r="D187" s="159">
        <v>44698</v>
      </c>
      <c r="E187" s="159">
        <v>0</v>
      </c>
      <c r="F187" s="83">
        <v>0</v>
      </c>
      <c r="G187" s="83">
        <v>0</v>
      </c>
      <c r="H187" s="62">
        <v>0</v>
      </c>
      <c r="I187" s="83">
        <v>0</v>
      </c>
      <c r="J187" s="83">
        <v>300595</v>
      </c>
      <c r="K187" s="10">
        <v>0</v>
      </c>
    </row>
    <row r="188" spans="1:11" ht="90.75" customHeight="1">
      <c r="A188" s="38"/>
      <c r="B188" s="81" t="s">
        <v>59</v>
      </c>
      <c r="C188" s="82" t="s">
        <v>115</v>
      </c>
      <c r="D188" s="77">
        <v>170000</v>
      </c>
      <c r="E188" s="77">
        <v>0</v>
      </c>
      <c r="F188" s="83">
        <v>0</v>
      </c>
      <c r="G188" s="83">
        <v>0</v>
      </c>
      <c r="H188" s="62">
        <v>0</v>
      </c>
      <c r="I188" s="83">
        <v>0</v>
      </c>
      <c r="J188" s="83">
        <v>13976</v>
      </c>
      <c r="K188" s="10">
        <v>0</v>
      </c>
    </row>
    <row r="189" spans="1:11" s="268" customFormat="1" ht="35.25" customHeight="1">
      <c r="A189" s="169"/>
      <c r="B189" s="139" t="s">
        <v>62</v>
      </c>
      <c r="C189" s="109" t="s">
        <v>22</v>
      </c>
      <c r="D189" s="77">
        <v>100000</v>
      </c>
      <c r="E189" s="77">
        <v>0</v>
      </c>
      <c r="F189" s="83">
        <v>0</v>
      </c>
      <c r="G189" s="83">
        <v>0</v>
      </c>
      <c r="H189" s="62">
        <v>0</v>
      </c>
      <c r="I189" s="83">
        <v>0</v>
      </c>
      <c r="J189" s="83">
        <v>104526</v>
      </c>
      <c r="K189" s="10">
        <v>0</v>
      </c>
    </row>
    <row r="190" spans="1:11" s="257" customFormat="1" ht="78" customHeight="1">
      <c r="A190" s="134"/>
      <c r="B190" s="207">
        <v>85212</v>
      </c>
      <c r="C190" s="255" t="s">
        <v>135</v>
      </c>
      <c r="D190" s="256">
        <f>SUM(D193)</f>
        <v>600</v>
      </c>
      <c r="E190" s="256">
        <f>SUM(E193)</f>
        <v>0</v>
      </c>
      <c r="F190" s="131">
        <f>SUM(F191)</f>
        <v>7944300</v>
      </c>
      <c r="G190" s="131">
        <f>SUM(G191)</f>
        <v>5851190.74</v>
      </c>
      <c r="H190" s="131">
        <f>(G190/F190)*100</f>
        <v>73.65269111186637</v>
      </c>
      <c r="I190" s="131">
        <f>SUM(I191)</f>
        <v>8021133.99</v>
      </c>
      <c r="J190" s="131">
        <f>SUM(J191)</f>
        <v>7800000</v>
      </c>
      <c r="K190" s="25">
        <f>(J190/I190)*100</f>
        <v>97.24310814062339</v>
      </c>
    </row>
    <row r="191" spans="1:11" ht="52.5" customHeight="1">
      <c r="A191" s="134"/>
      <c r="B191" s="75"/>
      <c r="C191" s="76" t="s">
        <v>120</v>
      </c>
      <c r="D191" s="77"/>
      <c r="E191" s="77"/>
      <c r="F191" s="131">
        <f>SUM(F192:F194)</f>
        <v>7944300</v>
      </c>
      <c r="G191" s="131">
        <f>SUM(G192:G194)</f>
        <v>5851190.74</v>
      </c>
      <c r="H191" s="74">
        <f>(G191/F191)*100</f>
        <v>73.65269111186637</v>
      </c>
      <c r="I191" s="131">
        <f>SUM(I192:I194)</f>
        <v>8021133.99</v>
      </c>
      <c r="J191" s="131">
        <f>SUM(J192:J194)</f>
        <v>7800000</v>
      </c>
      <c r="K191" s="12">
        <f>(J191/I191)*100</f>
        <v>97.24310814062339</v>
      </c>
    </row>
    <row r="192" spans="1:11" ht="32.25" customHeight="1">
      <c r="A192" s="38"/>
      <c r="B192" s="139" t="s">
        <v>107</v>
      </c>
      <c r="C192" s="140" t="s">
        <v>19</v>
      </c>
      <c r="D192" s="77">
        <v>17000</v>
      </c>
      <c r="E192" s="77">
        <v>0</v>
      </c>
      <c r="F192" s="83">
        <v>0</v>
      </c>
      <c r="G192" s="83">
        <v>6833.99</v>
      </c>
      <c r="H192" s="62">
        <v>0</v>
      </c>
      <c r="I192" s="83">
        <v>6833.99</v>
      </c>
      <c r="J192" s="83">
        <v>8000</v>
      </c>
      <c r="K192" s="10">
        <v>0</v>
      </c>
    </row>
    <row r="193" spans="1:11" ht="86.25" customHeight="1">
      <c r="A193" s="134"/>
      <c r="B193" s="78" t="s">
        <v>97</v>
      </c>
      <c r="C193" s="132" t="s">
        <v>98</v>
      </c>
      <c r="D193" s="80">
        <v>600</v>
      </c>
      <c r="E193" s="80">
        <v>0</v>
      </c>
      <c r="F193" s="62">
        <v>7944300</v>
      </c>
      <c r="G193" s="62">
        <v>5788000</v>
      </c>
      <c r="H193" s="62">
        <f>(G193/F193)*100</f>
        <v>72.85726873355739</v>
      </c>
      <c r="I193" s="62">
        <v>7944300</v>
      </c>
      <c r="J193" s="62">
        <v>7717000</v>
      </c>
      <c r="K193" s="10">
        <f>(J193/I193)*100</f>
        <v>97.13882909759198</v>
      </c>
    </row>
    <row r="194" spans="1:11" ht="84" customHeight="1">
      <c r="A194" s="134"/>
      <c r="B194" s="81">
        <v>2360</v>
      </c>
      <c r="C194" s="110" t="s">
        <v>136</v>
      </c>
      <c r="D194" s="117">
        <v>5470</v>
      </c>
      <c r="E194" s="117">
        <v>0</v>
      </c>
      <c r="F194" s="83">
        <v>0</v>
      </c>
      <c r="G194" s="83">
        <v>56356.75</v>
      </c>
      <c r="H194" s="62">
        <v>0</v>
      </c>
      <c r="I194" s="83">
        <v>70000</v>
      </c>
      <c r="J194" s="83">
        <v>75000</v>
      </c>
      <c r="K194" s="10">
        <v>0</v>
      </c>
    </row>
    <row r="195" spans="1:11" ht="110.25" customHeight="1">
      <c r="A195" s="134"/>
      <c r="B195" s="154">
        <v>85213</v>
      </c>
      <c r="C195" s="155" t="s">
        <v>125</v>
      </c>
      <c r="D195" s="73">
        <f>SUM(D198)</f>
        <v>451000</v>
      </c>
      <c r="E195" s="73">
        <f>SUM(E198)</f>
        <v>0</v>
      </c>
      <c r="F195" s="74">
        <f aca="true" t="shared" si="24" ref="F195:K195">SUM(F196)</f>
        <v>67000</v>
      </c>
      <c r="G195" s="74">
        <f t="shared" si="24"/>
        <v>51970</v>
      </c>
      <c r="H195" s="74">
        <f t="shared" si="24"/>
        <v>77.56716417910448</v>
      </c>
      <c r="I195" s="74">
        <f t="shared" si="24"/>
        <v>67000</v>
      </c>
      <c r="J195" s="74">
        <f t="shared" si="24"/>
        <v>66000</v>
      </c>
      <c r="K195" s="12">
        <f t="shared" si="24"/>
        <v>98.50746268656717</v>
      </c>
    </row>
    <row r="196" spans="1:11" ht="53.25" customHeight="1">
      <c r="A196" s="134"/>
      <c r="B196" s="75"/>
      <c r="C196" s="76" t="s">
        <v>116</v>
      </c>
      <c r="D196" s="77"/>
      <c r="E196" s="77"/>
      <c r="F196" s="131">
        <f>SUM(F197:F198)</f>
        <v>67000</v>
      </c>
      <c r="G196" s="131">
        <f>SUM(G197:G198)</f>
        <v>51970</v>
      </c>
      <c r="H196" s="74">
        <f>(G196/F196)*100</f>
        <v>77.56716417910448</v>
      </c>
      <c r="I196" s="131">
        <f>SUM(I197:I198)</f>
        <v>67000</v>
      </c>
      <c r="J196" s="131">
        <f>SUM(J197:J198)</f>
        <v>66000</v>
      </c>
      <c r="K196" s="12">
        <f>(J196/I196)*100</f>
        <v>98.50746268656717</v>
      </c>
    </row>
    <row r="197" spans="1:11" ht="84" customHeight="1">
      <c r="A197" s="134"/>
      <c r="B197" s="78" t="s">
        <v>97</v>
      </c>
      <c r="C197" s="132" t="s">
        <v>98</v>
      </c>
      <c r="D197" s="80">
        <v>600</v>
      </c>
      <c r="E197" s="80">
        <v>0</v>
      </c>
      <c r="F197" s="62">
        <v>28000</v>
      </c>
      <c r="G197" s="62">
        <v>21470</v>
      </c>
      <c r="H197" s="62">
        <f>(G197/F197)*100</f>
        <v>76.67857142857143</v>
      </c>
      <c r="I197" s="62">
        <v>28000</v>
      </c>
      <c r="J197" s="62">
        <v>30000</v>
      </c>
      <c r="K197" s="10">
        <f>(J197/I197)*100</f>
        <v>107.14285714285714</v>
      </c>
    </row>
    <row r="198" spans="1:11" ht="63.75" customHeight="1">
      <c r="A198" s="134"/>
      <c r="B198" s="207">
        <v>2030</v>
      </c>
      <c r="C198" s="82" t="s">
        <v>46</v>
      </c>
      <c r="D198" s="77">
        <v>451000</v>
      </c>
      <c r="E198" s="77">
        <v>0</v>
      </c>
      <c r="F198" s="83">
        <v>39000</v>
      </c>
      <c r="G198" s="83">
        <v>30500</v>
      </c>
      <c r="H198" s="62">
        <f>(G198/F198)*100</f>
        <v>78.2051282051282</v>
      </c>
      <c r="I198" s="83">
        <v>39000</v>
      </c>
      <c r="J198" s="83">
        <v>36000</v>
      </c>
      <c r="K198" s="10">
        <f>(J198/I198)*100</f>
        <v>92.3076923076923</v>
      </c>
    </row>
    <row r="199" spans="1:11" ht="23.25">
      <c r="A199" s="134"/>
      <c r="B199" s="93"/>
      <c r="C199" s="93"/>
      <c r="D199" s="93"/>
      <c r="E199" s="93"/>
      <c r="F199" s="68"/>
      <c r="G199" s="68"/>
      <c r="H199" s="67"/>
      <c r="I199" s="67"/>
      <c r="J199" s="67"/>
      <c r="K199" s="15"/>
    </row>
    <row r="200" spans="1:11" ht="46.5">
      <c r="A200" s="134"/>
      <c r="B200" s="154">
        <v>85214</v>
      </c>
      <c r="C200" s="155" t="s">
        <v>45</v>
      </c>
      <c r="D200" s="73">
        <f>SUM(D202)</f>
        <v>451000</v>
      </c>
      <c r="E200" s="73">
        <f>SUM(E202)</f>
        <v>0</v>
      </c>
      <c r="F200" s="74">
        <f aca="true" t="shared" si="25" ref="F200:K200">SUM(F201)</f>
        <v>626000</v>
      </c>
      <c r="G200" s="74">
        <f t="shared" si="25"/>
        <v>440266</v>
      </c>
      <c r="H200" s="74">
        <f t="shared" si="25"/>
        <v>70.33003194888178</v>
      </c>
      <c r="I200" s="74">
        <f t="shared" si="25"/>
        <v>626000</v>
      </c>
      <c r="J200" s="74">
        <f t="shared" si="25"/>
        <v>561000</v>
      </c>
      <c r="K200" s="12">
        <f t="shared" si="25"/>
        <v>89.61661341853035</v>
      </c>
    </row>
    <row r="201" spans="1:11" ht="46.5">
      <c r="A201" s="134"/>
      <c r="B201" s="75"/>
      <c r="C201" s="76" t="s">
        <v>120</v>
      </c>
      <c r="D201" s="77"/>
      <c r="E201" s="77"/>
      <c r="F201" s="131">
        <f>SUM(F202:F202)</f>
        <v>626000</v>
      </c>
      <c r="G201" s="131">
        <f>SUM(G202:G202)</f>
        <v>440266</v>
      </c>
      <c r="H201" s="74">
        <f>(G201/F201)*100</f>
        <v>70.33003194888178</v>
      </c>
      <c r="I201" s="131">
        <f>SUM(I202:I202)</f>
        <v>626000</v>
      </c>
      <c r="J201" s="131">
        <f>SUM(J202:J202)</f>
        <v>561000</v>
      </c>
      <c r="K201" s="12">
        <f>(J201/I201)*100</f>
        <v>89.61661341853035</v>
      </c>
    </row>
    <row r="202" spans="1:11" ht="46.5">
      <c r="A202" s="134"/>
      <c r="B202" s="207">
        <v>2030</v>
      </c>
      <c r="C202" s="82" t="s">
        <v>46</v>
      </c>
      <c r="D202" s="77">
        <v>451000</v>
      </c>
      <c r="E202" s="77">
        <v>0</v>
      </c>
      <c r="F202" s="83">
        <v>626000</v>
      </c>
      <c r="G202" s="83">
        <v>440266</v>
      </c>
      <c r="H202" s="83">
        <f>(G202/F202)*100</f>
        <v>70.33003194888178</v>
      </c>
      <c r="I202" s="83">
        <v>626000</v>
      </c>
      <c r="J202" s="83">
        <v>561000</v>
      </c>
      <c r="K202" s="13">
        <f>(J202/I202)*100</f>
        <v>89.61661341853035</v>
      </c>
    </row>
    <row r="203" spans="1:11" ht="23.25">
      <c r="A203" s="134"/>
      <c r="B203" s="208"/>
      <c r="C203" s="209"/>
      <c r="D203" s="157"/>
      <c r="E203" s="157"/>
      <c r="F203" s="105"/>
      <c r="G203" s="105"/>
      <c r="H203" s="106"/>
      <c r="I203" s="106"/>
      <c r="J203" s="106"/>
      <c r="K203" s="21"/>
    </row>
    <row r="204" spans="1:11" ht="23.25">
      <c r="A204" s="134"/>
      <c r="B204" s="201"/>
      <c r="C204" s="210"/>
      <c r="D204" s="130"/>
      <c r="E204" s="130"/>
      <c r="F204" s="68"/>
      <c r="G204" s="68"/>
      <c r="H204" s="67"/>
      <c r="I204" s="67"/>
      <c r="J204" s="67"/>
      <c r="K204" s="15"/>
    </row>
    <row r="205" spans="1:11" ht="23.25">
      <c r="A205" s="134"/>
      <c r="B205" s="154">
        <v>85216</v>
      </c>
      <c r="C205" s="155" t="s">
        <v>111</v>
      </c>
      <c r="D205" s="73" t="e">
        <f>SUM(#REF!)</f>
        <v>#REF!</v>
      </c>
      <c r="E205" s="73" t="e">
        <f>SUM(#REF!)</f>
        <v>#REF!</v>
      </c>
      <c r="F205" s="74">
        <f aca="true" t="shared" si="26" ref="F205:K205">SUM(F206)</f>
        <v>474000</v>
      </c>
      <c r="G205" s="74">
        <f t="shared" si="26"/>
        <v>372160</v>
      </c>
      <c r="H205" s="74">
        <f t="shared" si="26"/>
        <v>78.51476793248945</v>
      </c>
      <c r="I205" s="74">
        <f t="shared" si="26"/>
        <v>474000</v>
      </c>
      <c r="J205" s="74">
        <f t="shared" si="26"/>
        <v>414000</v>
      </c>
      <c r="K205" s="12">
        <f t="shared" si="26"/>
        <v>87.34177215189874</v>
      </c>
    </row>
    <row r="206" spans="1:11" ht="46.5">
      <c r="A206" s="134"/>
      <c r="B206" s="75"/>
      <c r="C206" s="76" t="s">
        <v>120</v>
      </c>
      <c r="D206" s="77"/>
      <c r="E206" s="77"/>
      <c r="F206" s="131">
        <f>SUM(F207:F207)</f>
        <v>474000</v>
      </c>
      <c r="G206" s="131">
        <f>SUM(G207:G207)</f>
        <v>372160</v>
      </c>
      <c r="H206" s="74">
        <f>(G206/F206)*100</f>
        <v>78.51476793248945</v>
      </c>
      <c r="I206" s="131">
        <f>SUM(I207:I207)</f>
        <v>474000</v>
      </c>
      <c r="J206" s="131">
        <f>SUM(J207:J207)</f>
        <v>414000</v>
      </c>
      <c r="K206" s="12">
        <f>(J206/I206)*100</f>
        <v>87.34177215189874</v>
      </c>
    </row>
    <row r="207" spans="1:11" ht="62.25" customHeight="1">
      <c r="A207" s="134"/>
      <c r="B207" s="202">
        <v>2030</v>
      </c>
      <c r="C207" s="203" t="s">
        <v>46</v>
      </c>
      <c r="D207" s="211">
        <v>465000</v>
      </c>
      <c r="E207" s="211">
        <v>41750</v>
      </c>
      <c r="F207" s="62">
        <v>474000</v>
      </c>
      <c r="G207" s="62">
        <v>372160</v>
      </c>
      <c r="H207" s="62">
        <f>(G207/F207)*100</f>
        <v>78.51476793248945</v>
      </c>
      <c r="I207" s="62">
        <v>474000</v>
      </c>
      <c r="J207" s="62">
        <v>414000</v>
      </c>
      <c r="K207" s="10">
        <f>(J207/I207)*100</f>
        <v>87.34177215189874</v>
      </c>
    </row>
    <row r="208" spans="1:11" ht="23.25">
      <c r="A208" s="134"/>
      <c r="B208" s="212"/>
      <c r="C208" s="93"/>
      <c r="D208" s="93"/>
      <c r="E208" s="93"/>
      <c r="F208" s="68"/>
      <c r="G208" s="68"/>
      <c r="H208" s="67"/>
      <c r="I208" s="67"/>
      <c r="J208" s="67"/>
      <c r="K208" s="15"/>
    </row>
    <row r="209" spans="1:11" ht="23.25">
      <c r="A209" s="134"/>
      <c r="B209" s="213">
        <v>85219</v>
      </c>
      <c r="C209" s="192" t="s">
        <v>47</v>
      </c>
      <c r="D209" s="73">
        <f aca="true" t="shared" si="27" ref="D209:K209">SUM(D212)</f>
        <v>465000</v>
      </c>
      <c r="E209" s="73">
        <f t="shared" si="27"/>
        <v>41750</v>
      </c>
      <c r="F209" s="74">
        <f t="shared" si="27"/>
        <v>541850</v>
      </c>
      <c r="G209" s="74">
        <f t="shared" si="27"/>
        <v>416744</v>
      </c>
      <c r="H209" s="74">
        <f t="shared" si="27"/>
        <v>76.91132232167574</v>
      </c>
      <c r="I209" s="74">
        <f t="shared" si="27"/>
        <v>541850</v>
      </c>
      <c r="J209" s="74">
        <f t="shared" si="27"/>
        <v>523000</v>
      </c>
      <c r="K209" s="12">
        <f t="shared" si="27"/>
        <v>96.52117744763311</v>
      </c>
    </row>
    <row r="210" spans="1:11" ht="46.5">
      <c r="A210" s="134"/>
      <c r="B210" s="75"/>
      <c r="C210" s="76" t="s">
        <v>119</v>
      </c>
      <c r="D210" s="77"/>
      <c r="E210" s="77"/>
      <c r="F210" s="131">
        <f>SUM(F212)</f>
        <v>541850</v>
      </c>
      <c r="G210" s="131">
        <f>SUM(G212)</f>
        <v>416744</v>
      </c>
      <c r="H210" s="74">
        <f>(G210/F210)*100</f>
        <v>76.91132232167574</v>
      </c>
      <c r="I210" s="131">
        <f>SUM(I212)</f>
        <v>541850</v>
      </c>
      <c r="J210" s="131">
        <f>SUM(J212)</f>
        <v>523000</v>
      </c>
      <c r="K210" s="12">
        <f>(J210/I210)*100</f>
        <v>96.52117744763311</v>
      </c>
    </row>
    <row r="211" spans="1:11" ht="23.25">
      <c r="A211" s="134"/>
      <c r="B211" s="214"/>
      <c r="C211" s="215"/>
      <c r="D211" s="157"/>
      <c r="E211" s="157"/>
      <c r="F211" s="191"/>
      <c r="G211" s="191"/>
      <c r="H211" s="191"/>
      <c r="I211" s="191"/>
      <c r="J211" s="191"/>
      <c r="K211" s="32"/>
    </row>
    <row r="212" spans="1:11" ht="65.25" customHeight="1">
      <c r="A212" s="134"/>
      <c r="B212" s="202">
        <v>2030</v>
      </c>
      <c r="C212" s="203" t="s">
        <v>46</v>
      </c>
      <c r="D212" s="211">
        <v>465000</v>
      </c>
      <c r="E212" s="211">
        <v>41750</v>
      </c>
      <c r="F212" s="62">
        <v>541850</v>
      </c>
      <c r="G212" s="62">
        <v>416744</v>
      </c>
      <c r="H212" s="62">
        <f>(G212/F212)*100</f>
        <v>76.91132232167574</v>
      </c>
      <c r="I212" s="62">
        <v>541850</v>
      </c>
      <c r="J212" s="62">
        <v>523000</v>
      </c>
      <c r="K212" s="10">
        <f>(J212/I212)*100</f>
        <v>96.52117744763311</v>
      </c>
    </row>
    <row r="213" spans="1:11" ht="38.25" customHeight="1">
      <c r="A213" s="134"/>
      <c r="B213" s="154">
        <v>85228</v>
      </c>
      <c r="C213" s="216" t="s">
        <v>106</v>
      </c>
      <c r="D213" s="73" t="e">
        <f>SUM(#REF!)</f>
        <v>#REF!</v>
      </c>
      <c r="E213" s="73" t="e">
        <f>SUM(#REF!)</f>
        <v>#REF!</v>
      </c>
      <c r="F213" s="74">
        <f aca="true" t="shared" si="28" ref="F213:K213">SUM(F214)</f>
        <v>26000</v>
      </c>
      <c r="G213" s="74">
        <f t="shared" si="28"/>
        <v>15960</v>
      </c>
      <c r="H213" s="74">
        <f t="shared" si="28"/>
        <v>61.38461538461538</v>
      </c>
      <c r="I213" s="74">
        <f t="shared" si="28"/>
        <v>26000</v>
      </c>
      <c r="J213" s="74">
        <f t="shared" si="28"/>
        <v>26000</v>
      </c>
      <c r="K213" s="12">
        <f t="shared" si="28"/>
        <v>100</v>
      </c>
    </row>
    <row r="214" spans="1:11" ht="46.5">
      <c r="A214" s="134"/>
      <c r="B214" s="75"/>
      <c r="C214" s="76" t="s">
        <v>116</v>
      </c>
      <c r="D214" s="77"/>
      <c r="E214" s="77"/>
      <c r="F214" s="131">
        <f>SUM(F215:F215)</f>
        <v>26000</v>
      </c>
      <c r="G214" s="131">
        <f>SUM(G215:G215)</f>
        <v>15960</v>
      </c>
      <c r="H214" s="74">
        <f>(G214/F214)*100</f>
        <v>61.38461538461538</v>
      </c>
      <c r="I214" s="131">
        <f>SUM(I215:I215)</f>
        <v>26000</v>
      </c>
      <c r="J214" s="131">
        <f>SUM(J215:J215)</f>
        <v>26000</v>
      </c>
      <c r="K214" s="12">
        <f>(J214/I214)*100</f>
        <v>100</v>
      </c>
    </row>
    <row r="215" spans="1:11" ht="86.25" customHeight="1">
      <c r="A215" s="134"/>
      <c r="B215" s="81" t="s">
        <v>97</v>
      </c>
      <c r="C215" s="132" t="s">
        <v>98</v>
      </c>
      <c r="D215" s="77">
        <v>600</v>
      </c>
      <c r="E215" s="77">
        <v>0</v>
      </c>
      <c r="F215" s="83">
        <v>26000</v>
      </c>
      <c r="G215" s="83">
        <v>15960</v>
      </c>
      <c r="H215" s="62">
        <f>(G215/F215)*100</f>
        <v>61.38461538461538</v>
      </c>
      <c r="I215" s="83">
        <v>26000</v>
      </c>
      <c r="J215" s="83">
        <v>26000</v>
      </c>
      <c r="K215" s="10">
        <f>(J215/I215)*100</f>
        <v>100</v>
      </c>
    </row>
    <row r="216" spans="1:11" ht="23.25">
      <c r="A216" s="134"/>
      <c r="B216" s="217"/>
      <c r="C216" s="210"/>
      <c r="D216" s="218"/>
      <c r="E216" s="218"/>
      <c r="F216" s="68"/>
      <c r="G216" s="68"/>
      <c r="H216" s="106"/>
      <c r="I216" s="67"/>
      <c r="J216" s="67"/>
      <c r="K216" s="21"/>
    </row>
    <row r="217" spans="1:11" ht="23.25">
      <c r="A217" s="134"/>
      <c r="B217" s="154">
        <v>85295</v>
      </c>
      <c r="C217" s="155" t="s">
        <v>18</v>
      </c>
      <c r="D217" s="73" t="e">
        <f>SUM(#REF!)</f>
        <v>#REF!</v>
      </c>
      <c r="E217" s="73" t="e">
        <f>SUM(#REF!)</f>
        <v>#REF!</v>
      </c>
      <c r="F217" s="74">
        <f aca="true" t="shared" si="29" ref="F217:K217">SUM(F218)</f>
        <v>450000</v>
      </c>
      <c r="G217" s="74">
        <f t="shared" si="29"/>
        <v>302300</v>
      </c>
      <c r="H217" s="74">
        <f t="shared" si="29"/>
        <v>67.17777777777778</v>
      </c>
      <c r="I217" s="74">
        <f t="shared" si="29"/>
        <v>450000</v>
      </c>
      <c r="J217" s="74">
        <f t="shared" si="29"/>
        <v>361000</v>
      </c>
      <c r="K217" s="12">
        <f t="shared" si="29"/>
        <v>80.22222222222221</v>
      </c>
    </row>
    <row r="218" spans="1:11" ht="46.5">
      <c r="A218" s="134"/>
      <c r="B218" s="75"/>
      <c r="C218" s="76" t="s">
        <v>120</v>
      </c>
      <c r="D218" s="77"/>
      <c r="E218" s="77"/>
      <c r="F218" s="131">
        <f>SUM(F219:F219)</f>
        <v>450000</v>
      </c>
      <c r="G218" s="131">
        <f>SUM(G219:G219)</f>
        <v>302300</v>
      </c>
      <c r="H218" s="74">
        <f>(G218/F218)*100</f>
        <v>67.17777777777778</v>
      </c>
      <c r="I218" s="131">
        <f>SUM(I219:I219)</f>
        <v>450000</v>
      </c>
      <c r="J218" s="131">
        <f>SUM(J219:J219)</f>
        <v>361000</v>
      </c>
      <c r="K218" s="12">
        <f>(J218/I218)*100</f>
        <v>80.22222222222221</v>
      </c>
    </row>
    <row r="219" spans="1:11" ht="60" customHeight="1" thickBot="1">
      <c r="A219" s="134"/>
      <c r="B219" s="202">
        <v>2030</v>
      </c>
      <c r="C219" s="203" t="s">
        <v>46</v>
      </c>
      <c r="D219" s="211">
        <v>465000</v>
      </c>
      <c r="E219" s="211">
        <v>41750</v>
      </c>
      <c r="F219" s="62">
        <v>450000</v>
      </c>
      <c r="G219" s="62">
        <v>302300</v>
      </c>
      <c r="H219" s="118">
        <f>(G219/F219)*100</f>
        <v>67.17777777777778</v>
      </c>
      <c r="I219" s="62">
        <v>450000</v>
      </c>
      <c r="J219" s="62">
        <v>361000</v>
      </c>
      <c r="K219" s="22">
        <f>(J219/I219)*100</f>
        <v>80.22222222222221</v>
      </c>
    </row>
    <row r="220" spans="1:11" ht="30.75" customHeight="1" thickBot="1">
      <c r="A220" s="134"/>
      <c r="B220" s="119"/>
      <c r="C220" s="85" t="s">
        <v>48</v>
      </c>
      <c r="D220" s="86" t="e">
        <f>SUM(D200,D209,#REF!,#REF!)</f>
        <v>#REF!</v>
      </c>
      <c r="E220" s="86" t="e">
        <f>SUM(E200,E209,#REF!,#REF!)</f>
        <v>#REF!</v>
      </c>
      <c r="F220" s="87" t="e">
        <f>SUM(F185,F190,F195,F200,#REF!,F205,F209,F213,#REF!,F217)</f>
        <v>#REF!</v>
      </c>
      <c r="G220" s="87" t="e">
        <f>SUM(G185,G190,G195,G200,#REF!,G205,G209,G213,#REF!,G217)</f>
        <v>#REF!</v>
      </c>
      <c r="H220" s="219" t="e">
        <f>(G220/F220)*100</f>
        <v>#REF!</v>
      </c>
      <c r="I220" s="87" t="e">
        <f>SUM(I185,I190,I195,I200,#REF!,I205,I209,I213,#REF!,I217)</f>
        <v>#REF!</v>
      </c>
      <c r="J220" s="87">
        <f>SUM(J185,J190,J195,J200,J205,J209,J213,J217)</f>
        <v>10170097</v>
      </c>
      <c r="K220" s="33" t="e">
        <f>(J220/I220)*100</f>
        <v>#REF!</v>
      </c>
    </row>
    <row r="221" spans="1:11" s="254" customFormat="1" ht="23.25">
      <c r="A221" s="134"/>
      <c r="B221" s="120"/>
      <c r="C221" s="121"/>
      <c r="D221" s="122"/>
      <c r="E221" s="122"/>
      <c r="F221" s="123"/>
      <c r="G221" s="123"/>
      <c r="H221" s="220"/>
      <c r="I221" s="124"/>
      <c r="J221" s="124"/>
      <c r="K221" s="34"/>
    </row>
    <row r="222" spans="1:11" s="257" customFormat="1" ht="44.25" customHeight="1">
      <c r="A222" s="103"/>
      <c r="B222" s="185">
        <v>853</v>
      </c>
      <c r="C222" s="161" t="s">
        <v>128</v>
      </c>
      <c r="D222" s="164"/>
      <c r="E222" s="164"/>
      <c r="F222" s="272"/>
      <c r="G222" s="272"/>
      <c r="H222" s="83"/>
      <c r="I222" s="272"/>
      <c r="J222" s="83"/>
      <c r="K222" s="13"/>
    </row>
    <row r="223" spans="1:11" ht="23.25">
      <c r="A223" s="38"/>
      <c r="B223" s="201"/>
      <c r="C223" s="108"/>
      <c r="D223" s="116"/>
      <c r="E223" s="116"/>
      <c r="F223" s="68"/>
      <c r="G223" s="68"/>
      <c r="H223" s="67"/>
      <c r="I223" s="68"/>
      <c r="J223" s="67"/>
      <c r="K223" s="15"/>
    </row>
    <row r="224" spans="1:11" ht="21.75" customHeight="1">
      <c r="A224" s="38"/>
      <c r="B224" s="58">
        <v>85305</v>
      </c>
      <c r="C224" s="72" t="s">
        <v>141</v>
      </c>
      <c r="D224" s="73">
        <f>SUM(D226)</f>
        <v>100000</v>
      </c>
      <c r="E224" s="73">
        <f>SUM(E226)</f>
        <v>0</v>
      </c>
      <c r="F224" s="74">
        <f>SUM(F225)</f>
        <v>0</v>
      </c>
      <c r="G224" s="74">
        <f>SUM(G225)</f>
        <v>0</v>
      </c>
      <c r="H224" s="74">
        <v>0</v>
      </c>
      <c r="I224" s="74">
        <f>SUM(I225)</f>
        <v>0</v>
      </c>
      <c r="J224" s="74">
        <f>SUM(J225)</f>
        <v>350400</v>
      </c>
      <c r="K224" s="12">
        <v>0</v>
      </c>
    </row>
    <row r="225" spans="1:11" ht="46.5">
      <c r="A225" s="38"/>
      <c r="B225" s="75"/>
      <c r="C225" s="76" t="s">
        <v>120</v>
      </c>
      <c r="D225" s="77"/>
      <c r="E225" s="77"/>
      <c r="F225" s="131">
        <f>SUM(F226:F227)</f>
        <v>0</v>
      </c>
      <c r="G225" s="131">
        <f>SUM(G226:G227)</f>
        <v>0</v>
      </c>
      <c r="H225" s="74">
        <v>0</v>
      </c>
      <c r="I225" s="131">
        <f>SUM(I226:I227)</f>
        <v>0</v>
      </c>
      <c r="J225" s="131">
        <f>SUM(J226:J227)</f>
        <v>350400</v>
      </c>
      <c r="K225" s="12">
        <v>0</v>
      </c>
    </row>
    <row r="226" spans="1:11" ht="21" customHeight="1">
      <c r="A226" s="38"/>
      <c r="B226" s="133" t="s">
        <v>62</v>
      </c>
      <c r="C226" s="82" t="s">
        <v>22</v>
      </c>
      <c r="D226" s="77">
        <v>100000</v>
      </c>
      <c r="E226" s="77">
        <v>0</v>
      </c>
      <c r="F226" s="83">
        <v>0</v>
      </c>
      <c r="G226" s="83">
        <v>0</v>
      </c>
      <c r="H226" s="62">
        <v>0</v>
      </c>
      <c r="I226" s="83">
        <v>0</v>
      </c>
      <c r="J226" s="83">
        <v>83600</v>
      </c>
      <c r="K226" s="10">
        <v>0</v>
      </c>
    </row>
    <row r="227" spans="1:11" ht="21" customHeight="1">
      <c r="A227" s="38"/>
      <c r="B227" s="139" t="s">
        <v>107</v>
      </c>
      <c r="C227" s="140" t="s">
        <v>19</v>
      </c>
      <c r="D227" s="77">
        <v>17000</v>
      </c>
      <c r="E227" s="77">
        <v>0</v>
      </c>
      <c r="F227" s="83">
        <v>0</v>
      </c>
      <c r="G227" s="83">
        <v>0</v>
      </c>
      <c r="H227" s="62">
        <v>0</v>
      </c>
      <c r="I227" s="83">
        <v>0</v>
      </c>
      <c r="J227" s="83">
        <f>191200+75600</f>
        <v>266800</v>
      </c>
      <c r="K227" s="10">
        <v>0</v>
      </c>
    </row>
    <row r="228" spans="1:11" ht="23.25">
      <c r="A228" s="38"/>
      <c r="B228" s="201"/>
      <c r="C228" s="108"/>
      <c r="D228" s="116"/>
      <c r="E228" s="116"/>
      <c r="F228" s="68"/>
      <c r="G228" s="67"/>
      <c r="H228" s="67"/>
      <c r="I228" s="68"/>
      <c r="J228" s="67"/>
      <c r="K228" s="15"/>
    </row>
    <row r="229" spans="1:11" ht="27" customHeight="1">
      <c r="A229" s="38"/>
      <c r="B229" s="58">
        <v>85395</v>
      </c>
      <c r="C229" s="72" t="s">
        <v>18</v>
      </c>
      <c r="D229" s="73" t="e">
        <f>SUM(#REF!)</f>
        <v>#REF!</v>
      </c>
      <c r="E229" s="73" t="e">
        <f>SUM(#REF!)</f>
        <v>#REF!</v>
      </c>
      <c r="F229" s="74">
        <f aca="true" t="shared" si="30" ref="F229:K229">SUM(F230)</f>
        <v>0</v>
      </c>
      <c r="G229" s="74">
        <f t="shared" si="30"/>
        <v>0</v>
      </c>
      <c r="H229" s="74" t="e">
        <f t="shared" si="30"/>
        <v>#DIV/0!</v>
      </c>
      <c r="I229" s="74">
        <f t="shared" si="30"/>
        <v>0</v>
      </c>
      <c r="J229" s="74">
        <f t="shared" si="30"/>
        <v>110531</v>
      </c>
      <c r="K229" s="12" t="e">
        <f t="shared" si="30"/>
        <v>#DIV/0!</v>
      </c>
    </row>
    <row r="230" spans="1:11" ht="46.5">
      <c r="A230" s="38"/>
      <c r="B230" s="75"/>
      <c r="C230" s="76" t="s">
        <v>120</v>
      </c>
      <c r="D230" s="77"/>
      <c r="E230" s="77"/>
      <c r="F230" s="131">
        <f>SUM(F231:F232)</f>
        <v>0</v>
      </c>
      <c r="G230" s="131">
        <f>SUM(G231:G232)</f>
        <v>0</v>
      </c>
      <c r="H230" s="74" t="e">
        <f>(G230/F230)*100</f>
        <v>#DIV/0!</v>
      </c>
      <c r="I230" s="131">
        <f>SUM(I231:I232)</f>
        <v>0</v>
      </c>
      <c r="J230" s="131">
        <f>SUM(J231:J232)</f>
        <v>110531</v>
      </c>
      <c r="K230" s="12" t="e">
        <f>(J230/I230)*100</f>
        <v>#DIV/0!</v>
      </c>
    </row>
    <row r="231" spans="1:11" ht="120.75" customHeight="1">
      <c r="A231" s="134"/>
      <c r="B231" s="81" t="s">
        <v>127</v>
      </c>
      <c r="C231" s="132" t="s">
        <v>140</v>
      </c>
      <c r="D231" s="77">
        <v>600</v>
      </c>
      <c r="E231" s="77">
        <v>0</v>
      </c>
      <c r="F231" s="83">
        <v>0</v>
      </c>
      <c r="G231" s="83">
        <v>0</v>
      </c>
      <c r="H231" s="62">
        <v>0</v>
      </c>
      <c r="I231" s="83">
        <v>0</v>
      </c>
      <c r="J231" s="83">
        <v>93951</v>
      </c>
      <c r="K231" s="10">
        <v>0</v>
      </c>
    </row>
    <row r="232" spans="1:11" ht="123" customHeight="1" thickBot="1">
      <c r="A232" s="134"/>
      <c r="B232" s="81" t="s">
        <v>112</v>
      </c>
      <c r="C232" s="132" t="s">
        <v>140</v>
      </c>
      <c r="D232" s="77"/>
      <c r="E232" s="77"/>
      <c r="F232" s="83">
        <v>0</v>
      </c>
      <c r="G232" s="83">
        <v>0</v>
      </c>
      <c r="H232" s="83">
        <v>0</v>
      </c>
      <c r="I232" s="83">
        <v>0</v>
      </c>
      <c r="J232" s="83">
        <v>16580</v>
      </c>
      <c r="K232" s="13">
        <v>0</v>
      </c>
    </row>
    <row r="233" spans="1:11" ht="32.25" customHeight="1" thickBot="1">
      <c r="A233" s="38"/>
      <c r="B233" s="221"/>
      <c r="C233" s="222" t="s">
        <v>129</v>
      </c>
      <c r="D233" s="223" t="e">
        <f>SUM(#REF!,D229)</f>
        <v>#REF!</v>
      </c>
      <c r="E233" s="223" t="e">
        <f>SUM(#REF!,E229)</f>
        <v>#REF!</v>
      </c>
      <c r="F233" s="87">
        <f>SUM(F224,F229)</f>
        <v>0</v>
      </c>
      <c r="G233" s="87">
        <f>SUM(G224,G229)</f>
        <v>0</v>
      </c>
      <c r="H233" s="186" t="e">
        <f>(G233/F233)*100</f>
        <v>#DIV/0!</v>
      </c>
      <c r="I233" s="87">
        <f>SUM(I224,I229)</f>
        <v>0</v>
      </c>
      <c r="J233" s="87">
        <f>SUM(J224,J229)</f>
        <v>460931</v>
      </c>
      <c r="K233" s="30" t="e">
        <f>(J233/I233)*100</f>
        <v>#DIV/0!</v>
      </c>
    </row>
    <row r="234" spans="1:11" s="254" customFormat="1" ht="23.25">
      <c r="A234" s="134"/>
      <c r="B234" s="120"/>
      <c r="C234" s="121"/>
      <c r="D234" s="122"/>
      <c r="E234" s="122"/>
      <c r="F234" s="123"/>
      <c r="G234" s="123"/>
      <c r="H234" s="220"/>
      <c r="I234" s="124"/>
      <c r="J234" s="124"/>
      <c r="K234" s="34"/>
    </row>
    <row r="235" spans="1:11" ht="24" thickBot="1">
      <c r="A235" s="134"/>
      <c r="B235" s="134"/>
      <c r="C235" s="134"/>
      <c r="D235" s="134"/>
      <c r="E235" s="134"/>
      <c r="F235" s="183"/>
      <c r="G235" s="187"/>
      <c r="H235" s="188"/>
      <c r="I235" s="188"/>
      <c r="J235" s="188"/>
      <c r="K235" s="31"/>
    </row>
    <row r="236" spans="1:11" ht="38.25" customHeight="1">
      <c r="A236" s="38"/>
      <c r="B236" s="189">
        <v>900</v>
      </c>
      <c r="C236" s="224" t="s">
        <v>5</v>
      </c>
      <c r="D236" s="153"/>
      <c r="E236" s="153"/>
      <c r="F236" s="145"/>
      <c r="G236" s="145"/>
      <c r="H236" s="146"/>
      <c r="I236" s="146"/>
      <c r="J236" s="146"/>
      <c r="K236" s="26"/>
    </row>
    <row r="237" spans="1:11" ht="23.25">
      <c r="A237" s="38"/>
      <c r="B237" s="201"/>
      <c r="C237" s="108"/>
      <c r="D237" s="116"/>
      <c r="E237" s="116"/>
      <c r="F237" s="68"/>
      <c r="G237" s="68"/>
      <c r="H237" s="67"/>
      <c r="I237" s="67"/>
      <c r="J237" s="67"/>
      <c r="K237" s="15"/>
    </row>
    <row r="238" spans="1:11" ht="49.5" customHeight="1">
      <c r="A238" s="38"/>
      <c r="B238" s="58">
        <v>90004</v>
      </c>
      <c r="C238" s="76" t="s">
        <v>55</v>
      </c>
      <c r="D238" s="73">
        <f>SUM(D240)</f>
        <v>4000</v>
      </c>
      <c r="E238" s="73">
        <f>SUM(E240)</f>
        <v>0</v>
      </c>
      <c r="F238" s="74">
        <f aca="true" t="shared" si="31" ref="F238:K238">SUM(F239)</f>
        <v>10000</v>
      </c>
      <c r="G238" s="74">
        <f t="shared" si="31"/>
        <v>4594.1</v>
      </c>
      <c r="H238" s="74">
        <f t="shared" si="31"/>
        <v>45.941</v>
      </c>
      <c r="I238" s="74">
        <f t="shared" si="31"/>
        <v>5000</v>
      </c>
      <c r="J238" s="74">
        <f t="shared" si="31"/>
        <v>10000</v>
      </c>
      <c r="K238" s="12">
        <f t="shared" si="31"/>
        <v>200</v>
      </c>
    </row>
    <row r="239" spans="1:11" ht="46.5">
      <c r="A239" s="38"/>
      <c r="B239" s="75"/>
      <c r="C239" s="76" t="s">
        <v>120</v>
      </c>
      <c r="D239" s="77"/>
      <c r="E239" s="77"/>
      <c r="F239" s="131">
        <f>SUM(F240:F240)</f>
        <v>10000</v>
      </c>
      <c r="G239" s="131">
        <f>SUM(G240:G240)</f>
        <v>4594.1</v>
      </c>
      <c r="H239" s="74">
        <f>(G239/F239)*100</f>
        <v>45.941</v>
      </c>
      <c r="I239" s="225">
        <f>SUM(I240:I240)</f>
        <v>5000</v>
      </c>
      <c r="J239" s="131">
        <f>SUM(J240:J240)</f>
        <v>10000</v>
      </c>
      <c r="K239" s="12">
        <f>(J239/I239)*100</f>
        <v>200</v>
      </c>
    </row>
    <row r="240" spans="1:11" ht="26.25" customHeight="1">
      <c r="A240" s="38"/>
      <c r="B240" s="78" t="s">
        <v>60</v>
      </c>
      <c r="C240" s="132" t="s">
        <v>147</v>
      </c>
      <c r="D240" s="101">
        <v>4000</v>
      </c>
      <c r="E240" s="101">
        <v>0</v>
      </c>
      <c r="F240" s="62">
        <v>10000</v>
      </c>
      <c r="G240" s="62">
        <v>4594.1</v>
      </c>
      <c r="H240" s="83">
        <f>(G240/F240)*100</f>
        <v>45.941</v>
      </c>
      <c r="I240" s="62">
        <v>5000</v>
      </c>
      <c r="J240" s="62">
        <v>10000</v>
      </c>
      <c r="K240" s="13">
        <f>(J240/I240)*100</f>
        <v>200</v>
      </c>
    </row>
    <row r="241" spans="1:11" ht="14.25" customHeight="1">
      <c r="A241" s="38"/>
      <c r="B241" s="147"/>
      <c r="C241" s="167"/>
      <c r="D241" s="116"/>
      <c r="E241" s="116"/>
      <c r="F241" s="68"/>
      <c r="G241" s="226"/>
      <c r="H241" s="106"/>
      <c r="I241" s="67"/>
      <c r="J241" s="227"/>
      <c r="K241" s="21"/>
    </row>
    <row r="242" spans="1:11" ht="60" customHeight="1">
      <c r="A242" s="38"/>
      <c r="B242" s="58">
        <v>90019</v>
      </c>
      <c r="C242" s="76" t="s">
        <v>132</v>
      </c>
      <c r="D242" s="73">
        <f>SUM(D246)</f>
        <v>4000</v>
      </c>
      <c r="E242" s="73">
        <f>SUM(E246)</f>
        <v>0</v>
      </c>
      <c r="F242" s="74">
        <f aca="true" t="shared" si="32" ref="F242:K242">SUM(F243)</f>
        <v>125500</v>
      </c>
      <c r="G242" s="74">
        <f t="shared" si="32"/>
        <v>151886.46</v>
      </c>
      <c r="H242" s="74">
        <f t="shared" si="32"/>
        <v>121.02506772908366</v>
      </c>
      <c r="I242" s="74">
        <f t="shared" si="32"/>
        <v>157386.46</v>
      </c>
      <c r="J242" s="74">
        <f t="shared" si="32"/>
        <v>175500</v>
      </c>
      <c r="K242" s="12">
        <f t="shared" si="32"/>
        <v>111.50895699668193</v>
      </c>
    </row>
    <row r="243" spans="1:11" ht="46.5">
      <c r="A243" s="38"/>
      <c r="B243" s="75"/>
      <c r="C243" s="76" t="s">
        <v>120</v>
      </c>
      <c r="D243" s="77"/>
      <c r="E243" s="77"/>
      <c r="F243" s="131">
        <f>SUM(F244:F246)</f>
        <v>125500</v>
      </c>
      <c r="G243" s="131">
        <f>SUM(G244:G246)</f>
        <v>151886.46</v>
      </c>
      <c r="H243" s="74">
        <f>(G243/F243)*100</f>
        <v>121.02506772908366</v>
      </c>
      <c r="I243" s="131">
        <f>SUM(I244:I246)</f>
        <v>157386.46</v>
      </c>
      <c r="J243" s="131">
        <f>SUM(J244:J246)</f>
        <v>175500</v>
      </c>
      <c r="K243" s="12">
        <f>(J243/I243)*100</f>
        <v>111.50895699668193</v>
      </c>
    </row>
    <row r="244" spans="1:11" ht="41.25" customHeight="1">
      <c r="A244" s="38"/>
      <c r="B244" s="78" t="s">
        <v>64</v>
      </c>
      <c r="C244" s="132" t="s">
        <v>133</v>
      </c>
      <c r="D244" s="101">
        <v>4000</v>
      </c>
      <c r="E244" s="101">
        <v>0</v>
      </c>
      <c r="F244" s="62">
        <v>500</v>
      </c>
      <c r="G244" s="62">
        <v>0</v>
      </c>
      <c r="H244" s="83">
        <f>(G244/F244)*100</f>
        <v>0</v>
      </c>
      <c r="I244" s="62">
        <v>500</v>
      </c>
      <c r="J244" s="62">
        <v>500</v>
      </c>
      <c r="K244" s="13">
        <f>(J244/I244)*100</f>
        <v>100</v>
      </c>
    </row>
    <row r="245" spans="1:11" ht="51" customHeight="1">
      <c r="A245" s="38"/>
      <c r="B245" s="78" t="s">
        <v>130</v>
      </c>
      <c r="C245" s="132" t="s">
        <v>131</v>
      </c>
      <c r="D245" s="101">
        <v>4000</v>
      </c>
      <c r="E245" s="101">
        <v>0</v>
      </c>
      <c r="F245" s="62">
        <v>5000</v>
      </c>
      <c r="G245" s="62">
        <v>0</v>
      </c>
      <c r="H245" s="67">
        <f>(G245/F245)*100</f>
        <v>0</v>
      </c>
      <c r="I245" s="62">
        <v>5000</v>
      </c>
      <c r="J245" s="62">
        <v>5000</v>
      </c>
      <c r="K245" s="15">
        <f>(J245/I245)*100</f>
        <v>100</v>
      </c>
    </row>
    <row r="246" spans="1:11" ht="24.75" customHeight="1" thickBot="1">
      <c r="A246" s="38"/>
      <c r="B246" s="78" t="s">
        <v>60</v>
      </c>
      <c r="C246" s="132" t="s">
        <v>147</v>
      </c>
      <c r="D246" s="101">
        <v>4000</v>
      </c>
      <c r="E246" s="101">
        <v>0</v>
      </c>
      <c r="F246" s="62">
        <v>120000</v>
      </c>
      <c r="G246" s="62">
        <v>151886.46</v>
      </c>
      <c r="H246" s="83">
        <f>(G246/F246)*100</f>
        <v>126.57205</v>
      </c>
      <c r="I246" s="62">
        <v>151886.46</v>
      </c>
      <c r="J246" s="62">
        <v>170000</v>
      </c>
      <c r="K246" s="13">
        <f>(J246/I246)*100</f>
        <v>111.92571082372977</v>
      </c>
    </row>
    <row r="247" spans="1:11" ht="31.5" customHeight="1" thickBot="1">
      <c r="A247" s="38"/>
      <c r="B247" s="221"/>
      <c r="C247" s="222" t="s">
        <v>15</v>
      </c>
      <c r="D247" s="223" t="e">
        <f>SUM(#REF!,D238)</f>
        <v>#REF!</v>
      </c>
      <c r="E247" s="223" t="e">
        <f>SUM(#REF!,E238)</f>
        <v>#REF!</v>
      </c>
      <c r="F247" s="87">
        <f>SUM(F238,F242)</f>
        <v>135500</v>
      </c>
      <c r="G247" s="87">
        <f>SUM(G238,G242)</f>
        <v>156480.56</v>
      </c>
      <c r="H247" s="186">
        <f>(G247/F247)*100</f>
        <v>115.48380811808119</v>
      </c>
      <c r="I247" s="87">
        <f>SUM(I238,I242)</f>
        <v>162386.46</v>
      </c>
      <c r="J247" s="87">
        <f>SUM(J238,J242)</f>
        <v>185500</v>
      </c>
      <c r="K247" s="30">
        <f>(J247/I247)*100</f>
        <v>114.2336620922705</v>
      </c>
    </row>
    <row r="248" spans="1:11" s="254" customFormat="1" ht="19.5" customHeight="1">
      <c r="A248" s="134"/>
      <c r="B248" s="53"/>
      <c r="C248" s="258"/>
      <c r="D248" s="259"/>
      <c r="E248" s="259"/>
      <c r="F248" s="253"/>
      <c r="G248" s="253"/>
      <c r="H248" s="220"/>
      <c r="I248" s="220"/>
      <c r="J248" s="220"/>
      <c r="K248" s="34"/>
    </row>
    <row r="249" spans="1:11" ht="19.5" customHeight="1" thickBot="1">
      <c r="A249" s="38"/>
      <c r="B249" s="228"/>
      <c r="C249" s="229"/>
      <c r="D249" s="230"/>
      <c r="E249" s="230"/>
      <c r="F249" s="128"/>
      <c r="G249" s="128"/>
      <c r="H249" s="129"/>
      <c r="I249" s="129"/>
      <c r="J249" s="129"/>
      <c r="K249" s="24"/>
    </row>
    <row r="250" spans="1:11" ht="33.75" customHeight="1">
      <c r="A250" s="38"/>
      <c r="B250" s="58">
        <v>926</v>
      </c>
      <c r="C250" s="76" t="s">
        <v>146</v>
      </c>
      <c r="D250" s="98"/>
      <c r="E250" s="98"/>
      <c r="F250" s="145"/>
      <c r="G250" s="145"/>
      <c r="H250" s="146"/>
      <c r="I250" s="146"/>
      <c r="J250" s="146"/>
      <c r="K250" s="26"/>
    </row>
    <row r="251" spans="1:11" ht="25.5" customHeight="1">
      <c r="A251" s="38"/>
      <c r="B251" s="58">
        <v>92601</v>
      </c>
      <c r="C251" s="72" t="s">
        <v>90</v>
      </c>
      <c r="D251" s="73" t="e">
        <f>SUM(#REF!)</f>
        <v>#REF!</v>
      </c>
      <c r="E251" s="73" t="e">
        <f>SUM(#REF!)</f>
        <v>#REF!</v>
      </c>
      <c r="F251" s="74">
        <f>SUM(F252)</f>
        <v>6000</v>
      </c>
      <c r="G251" s="74">
        <f>SUM(G252)</f>
        <v>5136.07</v>
      </c>
      <c r="H251" s="74">
        <f>(G251/F251)*100</f>
        <v>85.60116666666666</v>
      </c>
      <c r="I251" s="74">
        <f>SUM(I252)</f>
        <v>6000</v>
      </c>
      <c r="J251" s="74">
        <f>SUM(J252)</f>
        <v>43200</v>
      </c>
      <c r="K251" s="12">
        <f>(J251/I251)*100</f>
        <v>720</v>
      </c>
    </row>
    <row r="252" spans="1:11" ht="55.5" customHeight="1">
      <c r="A252" s="38"/>
      <c r="B252" s="154"/>
      <c r="C252" s="155" t="s">
        <v>114</v>
      </c>
      <c r="D252" s="101"/>
      <c r="E252" s="101"/>
      <c r="F252" s="74">
        <f>SUM(F253:F254)</f>
        <v>6000</v>
      </c>
      <c r="G252" s="74">
        <f>SUM(G253:G254)</f>
        <v>5136.07</v>
      </c>
      <c r="H252" s="74">
        <f>(G252/F252)*100</f>
        <v>85.60116666666666</v>
      </c>
      <c r="I252" s="74">
        <f>SUM(I253:I254)</f>
        <v>6000</v>
      </c>
      <c r="J252" s="74">
        <f>SUM(J253:J254)</f>
        <v>43200</v>
      </c>
      <c r="K252" s="12">
        <f>(J252/I252)*100</f>
        <v>720</v>
      </c>
    </row>
    <row r="253" spans="1:11" ht="86.25" customHeight="1">
      <c r="A253" s="38"/>
      <c r="B253" s="81" t="s">
        <v>59</v>
      </c>
      <c r="C253" s="82" t="s">
        <v>115</v>
      </c>
      <c r="D253" s="77">
        <v>170000</v>
      </c>
      <c r="E253" s="77">
        <v>0</v>
      </c>
      <c r="F253" s="83">
        <v>0</v>
      </c>
      <c r="G253" s="83">
        <v>0</v>
      </c>
      <c r="H253" s="62">
        <v>0</v>
      </c>
      <c r="I253" s="83">
        <v>0</v>
      </c>
      <c r="J253" s="83">
        <v>31200</v>
      </c>
      <c r="K253" s="10">
        <v>0</v>
      </c>
    </row>
    <row r="254" spans="1:11" ht="29.25" customHeight="1">
      <c r="A254" s="38"/>
      <c r="B254" s="81" t="s">
        <v>62</v>
      </c>
      <c r="C254" s="132" t="s">
        <v>22</v>
      </c>
      <c r="D254" s="117"/>
      <c r="E254" s="117"/>
      <c r="F254" s="83">
        <v>6000</v>
      </c>
      <c r="G254" s="83">
        <v>5136.07</v>
      </c>
      <c r="H254" s="62">
        <f>(G254/F254)*100</f>
        <v>85.60116666666666</v>
      </c>
      <c r="I254" s="83">
        <v>6000</v>
      </c>
      <c r="J254" s="83">
        <v>12000</v>
      </c>
      <c r="K254" s="10">
        <f>(J254/I254)*100</f>
        <v>200</v>
      </c>
    </row>
    <row r="255" spans="1:11" ht="33.75" customHeight="1">
      <c r="A255" s="38"/>
      <c r="B255" s="58">
        <v>92695</v>
      </c>
      <c r="C255" s="72" t="s">
        <v>18</v>
      </c>
      <c r="D255" s="73">
        <f>SUM(D263)</f>
        <v>0</v>
      </c>
      <c r="E255" s="73">
        <f>SUM(E263)</f>
        <v>0</v>
      </c>
      <c r="F255" s="74">
        <f aca="true" t="shared" si="33" ref="F255:K255">SUM(F256)</f>
        <v>950000</v>
      </c>
      <c r="G255" s="74">
        <f t="shared" si="33"/>
        <v>752655.01</v>
      </c>
      <c r="H255" s="74">
        <f t="shared" si="33"/>
        <v>79.22684315789473</v>
      </c>
      <c r="I255" s="74">
        <f t="shared" si="33"/>
        <v>950000</v>
      </c>
      <c r="J255" s="74">
        <f t="shared" si="33"/>
        <v>1004000</v>
      </c>
      <c r="K255" s="12">
        <f t="shared" si="33"/>
        <v>105.68421052631578</v>
      </c>
    </row>
    <row r="256" spans="1:11" ht="49.5" customHeight="1">
      <c r="A256" s="38"/>
      <c r="B256" s="154"/>
      <c r="C256" s="155" t="s">
        <v>116</v>
      </c>
      <c r="D256" s="101"/>
      <c r="E256" s="101"/>
      <c r="F256" s="74">
        <f>SUM(F257:F258,)</f>
        <v>950000</v>
      </c>
      <c r="G256" s="74">
        <f>SUM(G257:G258,)</f>
        <v>752655.01</v>
      </c>
      <c r="H256" s="131">
        <f>(G256/F256)*100</f>
        <v>79.22684315789473</v>
      </c>
      <c r="I256" s="74">
        <f>SUM(I257:I258,)</f>
        <v>950000</v>
      </c>
      <c r="J256" s="74">
        <f>SUM(J257:J258,)</f>
        <v>1004000</v>
      </c>
      <c r="K256" s="25">
        <f>(J256/I256)*100</f>
        <v>105.68421052631578</v>
      </c>
    </row>
    <row r="257" spans="1:11" ht="69.75">
      <c r="A257" s="38"/>
      <c r="B257" s="81" t="s">
        <v>59</v>
      </c>
      <c r="C257" s="82" t="s">
        <v>115</v>
      </c>
      <c r="D257" s="77">
        <v>170000</v>
      </c>
      <c r="E257" s="77">
        <v>0</v>
      </c>
      <c r="F257" s="83">
        <v>0</v>
      </c>
      <c r="G257" s="83">
        <v>0</v>
      </c>
      <c r="H257" s="62">
        <v>0</v>
      </c>
      <c r="I257" s="83">
        <v>0</v>
      </c>
      <c r="J257" s="83">
        <v>22000</v>
      </c>
      <c r="K257" s="260">
        <v>0</v>
      </c>
    </row>
    <row r="258" spans="1:11" ht="30.75" customHeight="1" thickBot="1">
      <c r="A258" s="38"/>
      <c r="B258" s="81" t="s">
        <v>62</v>
      </c>
      <c r="C258" s="132" t="s">
        <v>22</v>
      </c>
      <c r="D258" s="117"/>
      <c r="E258" s="117"/>
      <c r="F258" s="83">
        <v>950000</v>
      </c>
      <c r="G258" s="231">
        <v>752655.01</v>
      </c>
      <c r="H258" s="83">
        <f>(G258/F258)*100</f>
        <v>79.22684315789473</v>
      </c>
      <c r="I258" s="83">
        <v>950000</v>
      </c>
      <c r="J258" s="83">
        <v>982000</v>
      </c>
      <c r="K258" s="261">
        <f>(J258/I258)*100</f>
        <v>103.36842105263158</v>
      </c>
    </row>
    <row r="259" spans="1:11" ht="31.5" customHeight="1" thickBot="1">
      <c r="A259" s="38"/>
      <c r="B259" s="221"/>
      <c r="C259" s="222" t="s">
        <v>134</v>
      </c>
      <c r="D259" s="223" t="e">
        <f>SUM(#REF!,D251)</f>
        <v>#REF!</v>
      </c>
      <c r="E259" s="223" t="e">
        <f>SUM(#REF!,E251)</f>
        <v>#REF!</v>
      </c>
      <c r="F259" s="87">
        <f>SUM(F251,F255)</f>
        <v>956000</v>
      </c>
      <c r="G259" s="232">
        <f>SUM(G251,G255)</f>
        <v>757791.08</v>
      </c>
      <c r="H259" s="233">
        <f>(G259/F259)*100</f>
        <v>79.26684937238493</v>
      </c>
      <c r="I259" s="87">
        <f>SUM(I251,I255)</f>
        <v>956000</v>
      </c>
      <c r="J259" s="87">
        <f>SUM(J251,J255)</f>
        <v>1047200</v>
      </c>
      <c r="K259" s="262">
        <f>(J259/I259)*100</f>
        <v>109.5397489539749</v>
      </c>
    </row>
    <row r="260" spans="1:11" ht="24" thickBot="1">
      <c r="A260" s="134"/>
      <c r="B260" s="234"/>
      <c r="C260" s="235"/>
      <c r="D260" s="236"/>
      <c r="E260" s="236"/>
      <c r="F260" s="237"/>
      <c r="G260" s="237"/>
      <c r="H260" s="238"/>
      <c r="I260" s="237"/>
      <c r="J260" s="238"/>
      <c r="K260" s="35"/>
    </row>
    <row r="261" spans="1:11" ht="23.25">
      <c r="A261" s="38"/>
      <c r="B261" s="239"/>
      <c r="C261" s="120"/>
      <c r="D261" s="240"/>
      <c r="E261" s="240"/>
      <c r="F261" s="241"/>
      <c r="G261" s="242"/>
      <c r="H261" s="243"/>
      <c r="I261" s="241"/>
      <c r="J261" s="266"/>
      <c r="K261" s="263"/>
    </row>
    <row r="262" spans="1:11" ht="23.25">
      <c r="A262" s="38"/>
      <c r="B262" s="244"/>
      <c r="C262" s="99" t="s">
        <v>148</v>
      </c>
      <c r="D262" s="245" t="e">
        <f>SUM(D16,D37,D48,D70,D91,D131,D146,D171,D182,D220,#REF!,#REF!,D247)</f>
        <v>#REF!</v>
      </c>
      <c r="E262" s="245" t="e">
        <f>SUM(E16,E37,E48,E70,E91,E131,E146,E171,E182,E220,#REF!,#REF!,E247)</f>
        <v>#REF!</v>
      </c>
      <c r="F262" s="246" t="e">
        <f>SUM(#REF!,#REF!,F16,F37,F48,F70,F77,F84,F91,F131,F146,F171,F182,F220,F233,#REF!,F247,#REF!,F259)</f>
        <v>#REF!</v>
      </c>
      <c r="G262" s="246" t="e">
        <f>SUM(#REF!,#REF!,G16,G37,G48,G70,G77,G84,G91,G131,G146,G171,G182,G220,G233,#REF!,G247,#REF!,G259)</f>
        <v>#REF!</v>
      </c>
      <c r="H262" s="247" t="e">
        <f>(G262/F262)*100</f>
        <v>#REF!</v>
      </c>
      <c r="I262" s="246" t="e">
        <f>SUM(#REF!,#REF!,I16,I37,I48,I70,I77,I84,I91,I131,I146,I171,I182,I220,I233,#REF!,I247,#REF!,I259)</f>
        <v>#REF!</v>
      </c>
      <c r="J262" s="246">
        <f>SUM(J16,J37,J48,J70,J77,J84,J91,J131,J146,J171,J182,J220,J233,J247,J259)</f>
        <v>86136454</v>
      </c>
      <c r="K262" s="264" t="e">
        <f>(J262/I262)*100</f>
        <v>#REF!</v>
      </c>
    </row>
    <row r="263" spans="1:11" ht="24" thickBot="1">
      <c r="A263" s="38"/>
      <c r="B263" s="248"/>
      <c r="C263" s="125"/>
      <c r="D263" s="249"/>
      <c r="E263" s="249"/>
      <c r="F263" s="250"/>
      <c r="G263" s="251"/>
      <c r="H263" s="252"/>
      <c r="I263" s="250"/>
      <c r="J263" s="267"/>
      <c r="K263" s="265"/>
    </row>
  </sheetData>
  <mergeCells count="1">
    <mergeCell ref="A3:J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40" r:id="rId1"/>
  <headerFooter alignWithMargins="0">
    <oddHeader>&amp;R&amp;"Arial CE,Pogrubiony"&amp;18Zał. Nr 1</oddHeader>
  </headerFooter>
  <rowBreaks count="5" manualBreakCount="5">
    <brk id="48" min="1" max="10" man="1"/>
    <brk id="91" min="1" max="10" man="1"/>
    <brk id="146" min="1" max="10" man="1"/>
    <brk id="189" min="1" max="10" man="1"/>
    <brk id="221" min="1" max="10" man="1"/>
  </rowBreaks>
  <colBreaks count="1" manualBreakCount="1">
    <brk id="10" min="1" max="2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2">
      <selection activeCell="E55" sqref="E55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2011-02-15T10:46:53Z</cp:lastPrinted>
  <dcterms:created xsi:type="dcterms:W3CDTF">2001-02-16T12:40:08Z</dcterms:created>
  <dcterms:modified xsi:type="dcterms:W3CDTF">2011-02-18T08:46:01Z</dcterms:modified>
  <cp:category/>
  <cp:version/>
  <cp:contentType/>
  <cp:contentStatus/>
</cp:coreProperties>
</file>