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<sst xmlns="http://schemas.openxmlformats.org/spreadsheetml/2006/main" count="98" uniqueCount="55">
  <si>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</si>
  <si>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</si>
  <si>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</si>
  <si>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</si>
  <si>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</si>
  <si>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</si>
  <si>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</si>
  <si>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</si>
  <si>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</si>
  <si>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</si>
  <si>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</si>
  <si>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</si>
  <si>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</si>
  <si>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</si>
  <si>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</si>
  <si>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</si>
  <si>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</si>
  <si>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</si>
  <si>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</si>
  <si>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Urząd Gminy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</si>
  <si>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</si>
  <si>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</si>
  <si>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</si>
  <si>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</si>
  <si>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</si>
  <si>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</si>
  <si>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</si>
  <si>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</si>
  <si>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</si>
  <si>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</si>
  <si>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</si>
  <si>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</si>
  <si>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</si>
  <si>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</si>
  <si>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</si>
  <si>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</si>
  <si>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</si>
  <si>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</si>
  <si>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</si>
  <si>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</si>
  <si>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</si>
  <si>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</si>
  <si>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</si>
  <si>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</si>
  <si>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</si>
  <si>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</si>
  <si>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</si>
  <si>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</si>
  <si>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</si>
  <si>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</si>
  <si>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</si>
  <si>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>4</t>
  </si>
  <si>
    <t>5</t>
  </si>
  <si>
    <t xml:space="preserve">Program Operacyjny Kapitał Ludzki (POKL) 2007-2013 </t>
  </si>
  <si>
    <t>Program Operacyjny Kapitał Ludzki (POKL) 2007-2013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</si>
</sst>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6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top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49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75" zoomScaleSheetLayoutView="75" zoomScalePageLayoutView="0" workbookViewId="0" topLeftCell="D1">
      <selection activeCell="J8" sqref="J8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1992187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5"/>
      <c r="O1" s="105"/>
      <c r="P1" s="105"/>
    </row>
    <row r="2" ht="14.25">
      <c r="P2" s="41" t="s">
        <v>44</v>
      </c>
    </row>
    <row r="3" ht="1.5" customHeight="1"/>
    <row r="4" ht="12.75" customHeight="1" hidden="1"/>
    <row r="5" spans="1:17" ht="45.75" customHeight="1">
      <c r="A5" s="74" t="s">
        <v>0</v>
      </c>
      <c r="B5" s="98" t="s">
        <v>1</v>
      </c>
      <c r="C5" s="99"/>
      <c r="D5" s="100"/>
      <c r="E5" s="74" t="s">
        <v>2</v>
      </c>
      <c r="F5" s="74" t="s">
        <v>3</v>
      </c>
      <c r="G5" s="74"/>
      <c r="H5" s="74" t="s">
        <v>6</v>
      </c>
      <c r="I5" s="96" t="s">
        <v>33</v>
      </c>
      <c r="J5" s="74" t="s">
        <v>20</v>
      </c>
      <c r="K5" s="74"/>
      <c r="L5" s="74"/>
      <c r="M5" s="74"/>
      <c r="N5" s="74"/>
      <c r="O5" s="74" t="s">
        <v>34</v>
      </c>
      <c r="P5" s="74" t="s">
        <v>35</v>
      </c>
      <c r="Q5" s="89"/>
    </row>
    <row r="6" spans="1:17" ht="17.25" customHeight="1">
      <c r="A6" s="74"/>
      <c r="B6" s="101"/>
      <c r="C6" s="102"/>
      <c r="D6" s="103"/>
      <c r="E6" s="74"/>
      <c r="F6" s="1" t="s">
        <v>4</v>
      </c>
      <c r="G6" s="1" t="s">
        <v>5</v>
      </c>
      <c r="H6" s="74"/>
      <c r="I6" s="97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74"/>
      <c r="P6" s="74"/>
      <c r="Q6" s="89"/>
    </row>
    <row r="7" spans="1:16" ht="12.75">
      <c r="A7" s="12">
        <v>1</v>
      </c>
      <c r="B7" s="90">
        <v>2</v>
      </c>
      <c r="C7" s="91"/>
      <c r="D7" s="92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81" t="s">
        <v>30</v>
      </c>
      <c r="C8" s="82"/>
      <c r="D8" s="83"/>
      <c r="E8" s="3"/>
      <c r="F8" s="3"/>
      <c r="G8" s="3"/>
      <c r="H8" s="24">
        <f aca="true" t="shared" si="0" ref="H8:O8">SUM(H10,H24)</f>
        <v>56316693</v>
      </c>
      <c r="I8" s="24">
        <f t="shared" si="0"/>
        <v>7377327</v>
      </c>
      <c r="J8" s="24">
        <f t="shared" si="0"/>
        <v>10858926</v>
      </c>
      <c r="K8" s="24">
        <f t="shared" si="0"/>
        <v>15088640</v>
      </c>
      <c r="L8" s="24">
        <f t="shared" si="0"/>
        <v>7386200</v>
      </c>
      <c r="M8" s="24">
        <f t="shared" si="0"/>
        <v>3836200</v>
      </c>
      <c r="N8" s="24">
        <f t="shared" si="0"/>
        <v>5171200</v>
      </c>
      <c r="O8" s="24">
        <f t="shared" si="0"/>
        <v>6598200</v>
      </c>
      <c r="P8" s="24">
        <f>P10+P24</f>
        <v>35693134</v>
      </c>
    </row>
    <row r="9" spans="1:16" ht="1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ht="12.75">
      <c r="A10" s="14" t="s">
        <v>8</v>
      </c>
      <c r="B10" s="69" t="s">
        <v>10</v>
      </c>
      <c r="C10" s="69"/>
      <c r="D10" s="69"/>
      <c r="E10" s="3"/>
      <c r="F10" s="3"/>
      <c r="G10" s="3"/>
      <c r="H10" s="24">
        <f aca="true" t="shared" si="1" ref="H10:P10">SUM(H11,H16)</f>
        <v>8751900</v>
      </c>
      <c r="I10" s="24">
        <f t="shared" si="1"/>
        <v>1744800</v>
      </c>
      <c r="J10" s="24">
        <f t="shared" si="1"/>
        <v>443706</v>
      </c>
      <c r="K10" s="24">
        <f t="shared" si="1"/>
        <v>456594</v>
      </c>
      <c r="L10" s="24">
        <f t="shared" si="1"/>
        <v>436200</v>
      </c>
      <c r="M10" s="24">
        <f t="shared" si="1"/>
        <v>436200</v>
      </c>
      <c r="N10" s="24">
        <f t="shared" si="1"/>
        <v>436200</v>
      </c>
      <c r="O10" s="24">
        <f t="shared" si="1"/>
        <v>4798200</v>
      </c>
      <c r="P10" s="24">
        <f t="shared" si="1"/>
        <v>27900</v>
      </c>
    </row>
    <row r="11" spans="1:16" ht="12.75">
      <c r="A11" s="7"/>
      <c r="B11" s="107" t="s">
        <v>14</v>
      </c>
      <c r="C11" s="104" t="s">
        <v>43</v>
      </c>
      <c r="D11" s="104"/>
      <c r="E11" s="3"/>
      <c r="F11" s="3"/>
      <c r="G11" s="3"/>
      <c r="H11" s="24">
        <f aca="true" t="shared" si="2" ref="H11:O11">SUM(H13)</f>
        <v>8724000</v>
      </c>
      <c r="I11" s="24">
        <f t="shared" si="2"/>
        <v>1744800</v>
      </c>
      <c r="J11" s="24">
        <f t="shared" si="2"/>
        <v>436200</v>
      </c>
      <c r="K11" s="24">
        <f t="shared" si="2"/>
        <v>436200</v>
      </c>
      <c r="L11" s="24">
        <f t="shared" si="2"/>
        <v>436200</v>
      </c>
      <c r="M11" s="24">
        <f t="shared" si="2"/>
        <v>436200</v>
      </c>
      <c r="N11" s="24">
        <f t="shared" si="2"/>
        <v>436200</v>
      </c>
      <c r="O11" s="24">
        <f t="shared" si="2"/>
        <v>4798200</v>
      </c>
      <c r="P11" s="25">
        <v>0</v>
      </c>
    </row>
    <row r="12" spans="1:16" ht="12.75">
      <c r="A12" s="8"/>
      <c r="B12" s="108"/>
      <c r="C12" s="87" t="s">
        <v>12</v>
      </c>
      <c r="D12" s="88"/>
      <c r="E12" s="4"/>
      <c r="F12" s="4"/>
      <c r="G12" s="4"/>
      <c r="H12" s="38"/>
      <c r="I12" s="38"/>
      <c r="J12" s="38"/>
      <c r="K12" s="38"/>
      <c r="L12" s="38"/>
      <c r="M12" s="38"/>
      <c r="N12" s="38"/>
      <c r="O12" s="39"/>
      <c r="P12" s="37"/>
    </row>
    <row r="13" spans="1:16" ht="76.5">
      <c r="A13" s="71"/>
      <c r="B13" s="108"/>
      <c r="C13" s="22" t="s">
        <v>13</v>
      </c>
      <c r="D13" s="15" t="s">
        <v>32</v>
      </c>
      <c r="E13" s="2"/>
      <c r="F13" s="1"/>
      <c r="G13" s="1"/>
      <c r="H13" s="24">
        <f aca="true" t="shared" si="3" ref="H13:O13">SUM(H14)</f>
        <v>8724000</v>
      </c>
      <c r="I13" s="24">
        <f t="shared" si="3"/>
        <v>1744800</v>
      </c>
      <c r="J13" s="24">
        <f t="shared" si="3"/>
        <v>436200</v>
      </c>
      <c r="K13" s="24">
        <f t="shared" si="3"/>
        <v>436200</v>
      </c>
      <c r="L13" s="24">
        <f t="shared" si="3"/>
        <v>436200</v>
      </c>
      <c r="M13" s="24">
        <f t="shared" si="3"/>
        <v>436200</v>
      </c>
      <c r="N13" s="24">
        <f t="shared" si="3"/>
        <v>436200</v>
      </c>
      <c r="O13" s="24">
        <f t="shared" si="3"/>
        <v>4798200</v>
      </c>
      <c r="P13" s="24">
        <v>0</v>
      </c>
    </row>
    <row r="14" spans="1:16" ht="25.5">
      <c r="A14" s="71"/>
      <c r="B14" s="108"/>
      <c r="C14" s="19" t="s">
        <v>31</v>
      </c>
      <c r="D14" s="20" t="s">
        <v>39</v>
      </c>
      <c r="E14" s="36" t="s">
        <v>19</v>
      </c>
      <c r="F14" s="29">
        <v>2008</v>
      </c>
      <c r="G14" s="29">
        <v>2027</v>
      </c>
      <c r="H14" s="37">
        <f aca="true" t="shared" si="4" ref="H14:O14">SUM(H15)</f>
        <v>8724000</v>
      </c>
      <c r="I14" s="37">
        <f t="shared" si="4"/>
        <v>1744800</v>
      </c>
      <c r="J14" s="37">
        <f t="shared" si="4"/>
        <v>436200</v>
      </c>
      <c r="K14" s="37">
        <f t="shared" si="4"/>
        <v>436200</v>
      </c>
      <c r="L14" s="37">
        <f t="shared" si="4"/>
        <v>436200</v>
      </c>
      <c r="M14" s="37">
        <f t="shared" si="4"/>
        <v>436200</v>
      </c>
      <c r="N14" s="37">
        <f t="shared" si="4"/>
        <v>436200</v>
      </c>
      <c r="O14" s="37">
        <f t="shared" si="4"/>
        <v>4798200</v>
      </c>
      <c r="P14" s="24">
        <v>0</v>
      </c>
    </row>
    <row r="15" spans="1:16" ht="12.75">
      <c r="A15" s="71"/>
      <c r="B15" s="108"/>
      <c r="C15" s="3"/>
      <c r="D15" s="18" t="s">
        <v>21</v>
      </c>
      <c r="E15" s="9"/>
      <c r="F15" s="3"/>
      <c r="G15" s="3"/>
      <c r="H15" s="37">
        <f>SUM(I15,J15,K15,L15,M15,N15,O15)</f>
        <v>8724000</v>
      </c>
      <c r="I15" s="37">
        <v>1744800</v>
      </c>
      <c r="J15" s="37">
        <v>436200</v>
      </c>
      <c r="K15" s="37">
        <v>436200</v>
      </c>
      <c r="L15" s="37">
        <v>436200</v>
      </c>
      <c r="M15" s="37">
        <v>436200</v>
      </c>
      <c r="N15" s="37">
        <v>436200</v>
      </c>
      <c r="O15" s="37">
        <v>4798200</v>
      </c>
      <c r="P15" s="24">
        <v>0</v>
      </c>
    </row>
    <row r="16" spans="1:16" ht="38.25" customHeight="1">
      <c r="A16" s="71"/>
      <c r="B16" s="93" t="s">
        <v>15</v>
      </c>
      <c r="C16" s="85" t="s">
        <v>48</v>
      </c>
      <c r="D16" s="86"/>
      <c r="E16" s="9"/>
      <c r="F16" s="3"/>
      <c r="G16" s="3"/>
      <c r="H16" s="24">
        <f>H17</f>
        <v>27900</v>
      </c>
      <c r="I16" s="24">
        <f aca="true" t="shared" si="5" ref="I16:P16">I17</f>
        <v>0</v>
      </c>
      <c r="J16" s="24">
        <f t="shared" si="5"/>
        <v>7506</v>
      </c>
      <c r="K16" s="24">
        <f t="shared" si="5"/>
        <v>20394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27900</v>
      </c>
    </row>
    <row r="17" spans="1:16" ht="40.5" customHeight="1">
      <c r="A17" s="71"/>
      <c r="B17" s="94"/>
      <c r="C17" s="53" t="s">
        <v>13</v>
      </c>
      <c r="D17" s="54" t="s">
        <v>54</v>
      </c>
      <c r="E17" s="55"/>
      <c r="F17" s="34"/>
      <c r="G17" s="34"/>
      <c r="H17" s="24">
        <f aca="true" t="shared" si="6" ref="H17:P17">H19</f>
        <v>27900</v>
      </c>
      <c r="I17" s="24">
        <f t="shared" si="6"/>
        <v>0</v>
      </c>
      <c r="J17" s="24">
        <f t="shared" si="6"/>
        <v>7506</v>
      </c>
      <c r="K17" s="24">
        <f t="shared" si="6"/>
        <v>20394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v>0</v>
      </c>
      <c r="P17" s="24">
        <f t="shared" si="6"/>
        <v>27900</v>
      </c>
    </row>
    <row r="18" spans="1:16" ht="14.25" customHeight="1">
      <c r="A18" s="71"/>
      <c r="B18" s="94"/>
      <c r="C18" s="3"/>
      <c r="D18" s="18"/>
      <c r="E18" s="9"/>
      <c r="F18" s="3"/>
      <c r="G18" s="3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71"/>
      <c r="B19" s="94"/>
      <c r="C19" s="34" t="s">
        <v>31</v>
      </c>
      <c r="D19" s="54" t="s">
        <v>49</v>
      </c>
      <c r="E19" s="55" t="s">
        <v>19</v>
      </c>
      <c r="F19" s="72">
        <v>2011</v>
      </c>
      <c r="G19" s="72">
        <v>2012</v>
      </c>
      <c r="H19" s="24">
        <f>H20</f>
        <v>27900</v>
      </c>
      <c r="I19" s="24">
        <v>0</v>
      </c>
      <c r="J19" s="24">
        <f>J20</f>
        <v>7506</v>
      </c>
      <c r="K19" s="24">
        <v>20394</v>
      </c>
      <c r="L19" s="24">
        <v>0</v>
      </c>
      <c r="M19" s="24">
        <v>0</v>
      </c>
      <c r="N19" s="24">
        <v>0</v>
      </c>
      <c r="O19" s="24">
        <v>0</v>
      </c>
      <c r="P19" s="24">
        <f>J19+K19</f>
        <v>27900</v>
      </c>
    </row>
    <row r="20" spans="1:16" ht="15.75" customHeight="1">
      <c r="A20" s="71"/>
      <c r="B20" s="94"/>
      <c r="C20" s="3"/>
      <c r="D20" s="6" t="s">
        <v>21</v>
      </c>
      <c r="E20" s="9"/>
      <c r="F20" s="3"/>
      <c r="G20" s="3"/>
      <c r="H20" s="37">
        <f>J20+K20</f>
        <v>27900</v>
      </c>
      <c r="I20" s="37">
        <v>0</v>
      </c>
      <c r="J20" s="37">
        <v>7506</v>
      </c>
      <c r="K20" s="37">
        <v>20394</v>
      </c>
      <c r="L20" s="37">
        <v>0</v>
      </c>
      <c r="M20" s="37">
        <v>0</v>
      </c>
      <c r="N20" s="43">
        <v>0</v>
      </c>
      <c r="O20" s="37">
        <v>0</v>
      </c>
      <c r="P20" s="37">
        <f>J20+K20</f>
        <v>27900</v>
      </c>
    </row>
    <row r="21" spans="1:16" ht="12.75">
      <c r="A21" s="71"/>
      <c r="B21" s="68"/>
      <c r="C21" s="3"/>
      <c r="D21" s="10" t="s">
        <v>47</v>
      </c>
      <c r="E21" s="9"/>
      <c r="F21" s="3"/>
      <c r="G21" s="3"/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12.75">
      <c r="A22" s="95"/>
      <c r="B22" s="42"/>
      <c r="C22" s="3"/>
      <c r="D22" s="10"/>
      <c r="E22" s="9"/>
      <c r="F22" s="3"/>
      <c r="G22" s="3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67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ht="12.75">
      <c r="A24" s="14" t="s">
        <v>9</v>
      </c>
      <c r="B24" s="69" t="s">
        <v>11</v>
      </c>
      <c r="C24" s="69"/>
      <c r="D24" s="69"/>
      <c r="E24" s="3"/>
      <c r="F24" s="3"/>
      <c r="G24" s="3"/>
      <c r="H24" s="24">
        <f aca="true" t="shared" si="7" ref="H24:O24">SUM(H26,H37)</f>
        <v>47564793</v>
      </c>
      <c r="I24" s="24">
        <f t="shared" si="7"/>
        <v>5632527</v>
      </c>
      <c r="J24" s="24">
        <f t="shared" si="7"/>
        <v>10415220</v>
      </c>
      <c r="K24" s="24">
        <f t="shared" si="7"/>
        <v>14632046</v>
      </c>
      <c r="L24" s="24">
        <f t="shared" si="7"/>
        <v>6950000</v>
      </c>
      <c r="M24" s="24">
        <f t="shared" si="7"/>
        <v>3400000</v>
      </c>
      <c r="N24" s="24">
        <f t="shared" si="7"/>
        <v>4735000</v>
      </c>
      <c r="O24" s="24">
        <f t="shared" si="7"/>
        <v>1800000</v>
      </c>
      <c r="P24" s="24">
        <f>P26+P37</f>
        <v>35665234</v>
      </c>
    </row>
    <row r="25" spans="1:16" ht="12.75">
      <c r="A25" s="7"/>
      <c r="B25" s="84" t="s">
        <v>12</v>
      </c>
      <c r="C25" s="84"/>
      <c r="D25" s="8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</row>
    <row r="26" spans="1:16" s="31" customFormat="1" ht="42.75" customHeight="1">
      <c r="A26" s="30"/>
      <c r="B26" s="93" t="s">
        <v>14</v>
      </c>
      <c r="C26" s="85" t="s">
        <v>48</v>
      </c>
      <c r="D26" s="86"/>
      <c r="E26" s="34"/>
      <c r="F26" s="34"/>
      <c r="G26" s="34"/>
      <c r="H26" s="24">
        <f aca="true" t="shared" si="8" ref="H26:P26">SUM(H28,H32)</f>
        <v>13967544</v>
      </c>
      <c r="I26" s="24">
        <f t="shared" si="8"/>
        <v>4732842</v>
      </c>
      <c r="J26" s="24">
        <f t="shared" si="8"/>
        <v>3852656</v>
      </c>
      <c r="K26" s="24">
        <f t="shared" si="8"/>
        <v>5382046</v>
      </c>
      <c r="L26" s="24">
        <f t="shared" si="8"/>
        <v>0</v>
      </c>
      <c r="M26" s="24">
        <f t="shared" si="8"/>
        <v>0</v>
      </c>
      <c r="N26" s="24">
        <f t="shared" si="8"/>
        <v>0</v>
      </c>
      <c r="O26" s="24">
        <f t="shared" si="8"/>
        <v>0</v>
      </c>
      <c r="P26" s="24">
        <f t="shared" si="8"/>
        <v>5300585</v>
      </c>
    </row>
    <row r="27" spans="1:16" ht="12.75">
      <c r="A27" s="8"/>
      <c r="B27" s="94"/>
      <c r="C27" s="87" t="s">
        <v>12</v>
      </c>
      <c r="D27" s="8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31" customFormat="1" ht="21.75" customHeight="1">
      <c r="A28" s="30"/>
      <c r="B28" s="94"/>
      <c r="C28" s="27" t="s">
        <v>13</v>
      </c>
      <c r="D28" s="28" t="s">
        <v>41</v>
      </c>
      <c r="E28" s="29"/>
      <c r="F28" s="29"/>
      <c r="G28" s="29"/>
      <c r="H28" s="24">
        <f>H29</f>
        <v>13965444</v>
      </c>
      <c r="I28" s="24">
        <f aca="true" t="shared" si="9" ref="I28:O28">I29</f>
        <v>4732842</v>
      </c>
      <c r="J28" s="24">
        <f t="shared" si="9"/>
        <v>3850556</v>
      </c>
      <c r="K28" s="24">
        <f t="shared" si="9"/>
        <v>5382046</v>
      </c>
      <c r="L28" s="24">
        <f t="shared" si="9"/>
        <v>0</v>
      </c>
      <c r="M28" s="24">
        <f t="shared" si="9"/>
        <v>0</v>
      </c>
      <c r="N28" s="24">
        <f>N29</f>
        <v>0</v>
      </c>
      <c r="O28" s="24">
        <f t="shared" si="9"/>
        <v>0</v>
      </c>
      <c r="P28" s="24">
        <f>P29</f>
        <v>5298485</v>
      </c>
    </row>
    <row r="29" spans="1:16" ht="20.25" customHeight="1">
      <c r="A29" s="8"/>
      <c r="B29" s="94"/>
      <c r="C29" s="34" t="s">
        <v>31</v>
      </c>
      <c r="D29" s="62" t="s">
        <v>40</v>
      </c>
      <c r="E29" s="29" t="s">
        <v>19</v>
      </c>
      <c r="F29" s="29">
        <v>2007</v>
      </c>
      <c r="G29" s="29">
        <v>2012</v>
      </c>
      <c r="H29" s="24">
        <f aca="true" t="shared" si="10" ref="H29:O29">SUM(H30,H31)</f>
        <v>13965444</v>
      </c>
      <c r="I29" s="24">
        <f t="shared" si="10"/>
        <v>4732842</v>
      </c>
      <c r="J29" s="24">
        <f t="shared" si="10"/>
        <v>3850556</v>
      </c>
      <c r="K29" s="24">
        <f t="shared" si="10"/>
        <v>5382046</v>
      </c>
      <c r="L29" s="25">
        <f t="shared" si="10"/>
        <v>0</v>
      </c>
      <c r="M29" s="25">
        <f t="shared" si="10"/>
        <v>0</v>
      </c>
      <c r="N29" s="25">
        <f t="shared" si="10"/>
        <v>0</v>
      </c>
      <c r="O29" s="25">
        <f t="shared" si="10"/>
        <v>0</v>
      </c>
      <c r="P29" s="24">
        <f>P31+P30</f>
        <v>5298485</v>
      </c>
    </row>
    <row r="30" spans="1:16" ht="15" customHeight="1">
      <c r="A30" s="8"/>
      <c r="B30" s="94"/>
      <c r="C30" s="3"/>
      <c r="D30" s="6" t="s">
        <v>21</v>
      </c>
      <c r="E30" s="1"/>
      <c r="F30" s="1"/>
      <c r="G30" s="1"/>
      <c r="H30" s="37">
        <f>SUM(I30,J30,K30,L30,M30,N30,O30)</f>
        <v>11116348</v>
      </c>
      <c r="I30" s="37">
        <v>4732842</v>
      </c>
      <c r="J30" s="37">
        <v>3850556</v>
      </c>
      <c r="K30" s="37">
        <v>2532950</v>
      </c>
      <c r="L30" s="37">
        <v>0</v>
      </c>
      <c r="M30" s="37">
        <v>0</v>
      </c>
      <c r="N30" s="37">
        <v>0</v>
      </c>
      <c r="O30" s="37">
        <v>0</v>
      </c>
      <c r="P30" s="66">
        <f>SUM(O30,N30,M30,L30,K30,J30,)-3934117</f>
        <v>2449389</v>
      </c>
    </row>
    <row r="31" spans="1:16" ht="13.5" customHeight="1">
      <c r="A31" s="8"/>
      <c r="B31" s="94"/>
      <c r="C31" s="3"/>
      <c r="D31" s="10" t="s">
        <v>42</v>
      </c>
      <c r="E31" s="1"/>
      <c r="F31" s="1"/>
      <c r="G31" s="1"/>
      <c r="H31" s="37">
        <f>SUM(I31,J31,K31,L31,M31,N31,O31)</f>
        <v>2849096</v>
      </c>
      <c r="I31" s="37">
        <v>0</v>
      </c>
      <c r="J31" s="37">
        <v>0</v>
      </c>
      <c r="K31" s="37">
        <v>2849096</v>
      </c>
      <c r="L31" s="37">
        <v>0</v>
      </c>
      <c r="M31" s="37">
        <v>0</v>
      </c>
      <c r="N31" s="37">
        <v>0</v>
      </c>
      <c r="O31" s="37">
        <v>0</v>
      </c>
      <c r="P31" s="66">
        <f>SUM(O31,N31,M31,L31,K31,J31,)</f>
        <v>2849096</v>
      </c>
    </row>
    <row r="32" spans="1:16" ht="27" customHeight="1">
      <c r="A32" s="8"/>
      <c r="B32" s="94"/>
      <c r="C32" s="53" t="s">
        <v>16</v>
      </c>
      <c r="D32" s="54" t="s">
        <v>53</v>
      </c>
      <c r="E32" s="57"/>
      <c r="F32" s="57"/>
      <c r="G32" s="57"/>
      <c r="H32" s="59">
        <f>H33</f>
        <v>2100</v>
      </c>
      <c r="I32" s="58">
        <v>0</v>
      </c>
      <c r="J32" s="58">
        <f>J33</f>
        <v>2100</v>
      </c>
      <c r="K32" s="59">
        <f aca="true" t="shared" si="11" ref="K32:P32">K33</f>
        <v>0</v>
      </c>
      <c r="L32" s="58">
        <f t="shared" si="11"/>
        <v>0</v>
      </c>
      <c r="M32" s="58">
        <f t="shared" si="11"/>
        <v>0</v>
      </c>
      <c r="N32" s="58">
        <f t="shared" si="11"/>
        <v>0</v>
      </c>
      <c r="O32" s="58">
        <f t="shared" si="11"/>
        <v>0</v>
      </c>
      <c r="P32" s="58">
        <f t="shared" si="11"/>
        <v>2100</v>
      </c>
    </row>
    <row r="33" spans="1:16" ht="15.75" customHeight="1">
      <c r="A33" s="8"/>
      <c r="B33" s="94"/>
      <c r="C33" s="34" t="s">
        <v>31</v>
      </c>
      <c r="D33" s="54" t="s">
        <v>49</v>
      </c>
      <c r="E33" s="57" t="s">
        <v>50</v>
      </c>
      <c r="F33" s="57">
        <v>2011</v>
      </c>
      <c r="G33" s="57">
        <v>2012</v>
      </c>
      <c r="H33" s="64">
        <f>H34</f>
        <v>2100</v>
      </c>
      <c r="I33" s="63">
        <v>0</v>
      </c>
      <c r="J33" s="64">
        <v>2100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58">
        <f>P34</f>
        <v>2100</v>
      </c>
    </row>
    <row r="34" spans="1:16" ht="12" customHeight="1">
      <c r="A34" s="8"/>
      <c r="B34" s="94"/>
      <c r="C34" s="3"/>
      <c r="D34" s="6" t="s">
        <v>21</v>
      </c>
      <c r="E34" s="56"/>
      <c r="F34" s="56"/>
      <c r="G34" s="56"/>
      <c r="H34" s="61">
        <f>J34</f>
        <v>2100</v>
      </c>
      <c r="I34" s="60">
        <v>0</v>
      </c>
      <c r="J34" s="61">
        <v>2100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5">
        <f>J34</f>
        <v>2100</v>
      </c>
    </row>
    <row r="35" spans="1:16" ht="11.25" customHeight="1">
      <c r="A35" s="8"/>
      <c r="B35" s="68"/>
      <c r="C35" s="3"/>
      <c r="D35" s="10" t="s">
        <v>47</v>
      </c>
      <c r="E35" s="56"/>
      <c r="F35" s="56"/>
      <c r="G35" s="56"/>
      <c r="H35" s="61">
        <v>0</v>
      </c>
      <c r="I35" s="60">
        <v>0</v>
      </c>
      <c r="J35" s="61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5">
        <v>0</v>
      </c>
    </row>
    <row r="36" spans="1:16" ht="12.75">
      <c r="A36" s="8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ht="27" customHeight="1">
      <c r="A37" s="8"/>
      <c r="B37" s="109" t="s">
        <v>15</v>
      </c>
      <c r="C37" s="70" t="s">
        <v>18</v>
      </c>
      <c r="D37" s="70"/>
      <c r="E37" s="34"/>
      <c r="F37" s="34"/>
      <c r="G37" s="34"/>
      <c r="H37" s="24">
        <f aca="true" t="shared" si="12" ref="H37:O37">SUM(H39,H51,H55)</f>
        <v>33597249</v>
      </c>
      <c r="I37" s="24">
        <f t="shared" si="12"/>
        <v>899685</v>
      </c>
      <c r="J37" s="24">
        <f t="shared" si="12"/>
        <v>6562564</v>
      </c>
      <c r="K37" s="24">
        <f t="shared" si="12"/>
        <v>9250000</v>
      </c>
      <c r="L37" s="24">
        <f t="shared" si="12"/>
        <v>6950000</v>
      </c>
      <c r="M37" s="24">
        <f t="shared" si="12"/>
        <v>3400000</v>
      </c>
      <c r="N37" s="24">
        <f t="shared" si="12"/>
        <v>4735000</v>
      </c>
      <c r="O37" s="24">
        <f t="shared" si="12"/>
        <v>1800000</v>
      </c>
      <c r="P37" s="24">
        <f>P39+P51+P55</f>
        <v>30364649</v>
      </c>
    </row>
    <row r="38" spans="1:16" ht="12.75">
      <c r="A38" s="8"/>
      <c r="B38" s="110"/>
      <c r="C38" s="87" t="s">
        <v>12</v>
      </c>
      <c r="D38" s="88"/>
      <c r="E38" s="4"/>
      <c r="F38" s="4"/>
      <c r="G38" s="4"/>
      <c r="H38" s="38"/>
      <c r="I38" s="38"/>
      <c r="J38" s="38"/>
      <c r="K38" s="38"/>
      <c r="L38" s="38"/>
      <c r="M38" s="38"/>
      <c r="N38" s="38"/>
      <c r="O38" s="39"/>
      <c r="P38" s="39"/>
    </row>
    <row r="39" spans="1:16" s="31" customFormat="1" ht="29.25" customHeight="1">
      <c r="A39" s="30"/>
      <c r="B39" s="110"/>
      <c r="C39" s="27" t="s">
        <v>13</v>
      </c>
      <c r="D39" s="35" t="s">
        <v>36</v>
      </c>
      <c r="E39" s="36"/>
      <c r="F39" s="29"/>
      <c r="G39" s="29"/>
      <c r="H39" s="24">
        <f aca="true" t="shared" si="13" ref="H39:O39">SUM(H40,H43,H46)</f>
        <v>11133779</v>
      </c>
      <c r="I39" s="24">
        <f t="shared" si="13"/>
        <v>199685</v>
      </c>
      <c r="J39" s="24">
        <f t="shared" si="13"/>
        <v>4634094</v>
      </c>
      <c r="K39" s="24">
        <f t="shared" si="13"/>
        <v>5450000</v>
      </c>
      <c r="L39" s="24">
        <f t="shared" si="13"/>
        <v>850000</v>
      </c>
      <c r="M39" s="24">
        <f t="shared" si="13"/>
        <v>0</v>
      </c>
      <c r="N39" s="24">
        <f t="shared" si="13"/>
        <v>0</v>
      </c>
      <c r="O39" s="24">
        <f t="shared" si="13"/>
        <v>0</v>
      </c>
      <c r="P39" s="24">
        <f>P40+P43+P46</f>
        <v>9441208</v>
      </c>
    </row>
    <row r="40" spans="1:16" ht="25.5">
      <c r="A40" s="8"/>
      <c r="B40" s="110"/>
      <c r="C40" s="65" t="s">
        <v>31</v>
      </c>
      <c r="D40" s="35" t="s">
        <v>22</v>
      </c>
      <c r="E40" s="36" t="s">
        <v>19</v>
      </c>
      <c r="F40" s="29">
        <v>2011</v>
      </c>
      <c r="G40" s="29">
        <v>2013</v>
      </c>
      <c r="H40" s="24">
        <f aca="true" t="shared" si="14" ref="H40:O40">SUM(H41,H42)</f>
        <v>1670000</v>
      </c>
      <c r="I40" s="24">
        <f t="shared" si="14"/>
        <v>0</v>
      </c>
      <c r="J40" s="24">
        <f t="shared" si="14"/>
        <v>20000</v>
      </c>
      <c r="K40" s="24">
        <f t="shared" si="14"/>
        <v>950000</v>
      </c>
      <c r="L40" s="24">
        <f t="shared" si="14"/>
        <v>700000</v>
      </c>
      <c r="M40" s="25">
        <f t="shared" si="14"/>
        <v>0</v>
      </c>
      <c r="N40" s="25">
        <f t="shared" si="14"/>
        <v>0</v>
      </c>
      <c r="O40" s="25">
        <f t="shared" si="14"/>
        <v>0</v>
      </c>
      <c r="P40" s="24">
        <f>P41+P42</f>
        <v>1663235</v>
      </c>
    </row>
    <row r="41" spans="1:16" ht="12.75">
      <c r="A41" s="8"/>
      <c r="B41" s="110"/>
      <c r="C41" s="3"/>
      <c r="D41" s="6" t="s">
        <v>21</v>
      </c>
      <c r="E41" s="9"/>
      <c r="F41" s="3"/>
      <c r="G41" s="3"/>
      <c r="H41" s="37">
        <f>SUM(I41,J41,K41,L41,M41,N41,O41)</f>
        <v>1175000</v>
      </c>
      <c r="I41" s="37">
        <v>0</v>
      </c>
      <c r="J41" s="37">
        <v>20000</v>
      </c>
      <c r="K41" s="37">
        <v>665000</v>
      </c>
      <c r="L41" s="37">
        <v>490000</v>
      </c>
      <c r="M41" s="37">
        <v>0</v>
      </c>
      <c r="N41" s="37">
        <v>0</v>
      </c>
      <c r="O41" s="37">
        <v>0</v>
      </c>
      <c r="P41" s="66">
        <f>SUM(O41,N41,M41,L41,K41,J41,)-6765</f>
        <v>1168235</v>
      </c>
    </row>
    <row r="42" spans="1:16" ht="12.75">
      <c r="A42" s="8"/>
      <c r="B42" s="110"/>
      <c r="C42" s="3"/>
      <c r="D42" s="10" t="s">
        <v>23</v>
      </c>
      <c r="E42" s="9"/>
      <c r="F42" s="3"/>
      <c r="G42" s="3"/>
      <c r="H42" s="37">
        <f>SUM(I42,J42,K42,L42,M42,N42,O42)</f>
        <v>495000</v>
      </c>
      <c r="I42" s="37"/>
      <c r="J42" s="37"/>
      <c r="K42" s="37">
        <v>285000</v>
      </c>
      <c r="L42" s="37">
        <v>210000</v>
      </c>
      <c r="M42" s="37">
        <v>0</v>
      </c>
      <c r="N42" s="37">
        <v>0</v>
      </c>
      <c r="O42" s="37">
        <v>0</v>
      </c>
      <c r="P42" s="66">
        <f>SUM(O42,N42,M42,L42,K42,J42,)</f>
        <v>495000</v>
      </c>
    </row>
    <row r="43" spans="1:16" ht="12.75">
      <c r="A43" s="8"/>
      <c r="B43" s="110"/>
      <c r="C43" s="65" t="s">
        <v>31</v>
      </c>
      <c r="D43" s="55" t="s">
        <v>24</v>
      </c>
      <c r="E43" s="36" t="s">
        <v>19</v>
      </c>
      <c r="F43" s="29">
        <v>2010</v>
      </c>
      <c r="G43" s="29">
        <v>2013</v>
      </c>
      <c r="H43" s="24">
        <f aca="true" t="shared" si="15" ref="H43:O43">SUM(H44,H45)</f>
        <v>2799668</v>
      </c>
      <c r="I43" s="24">
        <f>I44+I45</f>
        <v>199668</v>
      </c>
      <c r="J43" s="24">
        <f t="shared" si="15"/>
        <v>2250000</v>
      </c>
      <c r="K43" s="24">
        <f t="shared" si="15"/>
        <v>200000</v>
      </c>
      <c r="L43" s="24">
        <f t="shared" si="15"/>
        <v>150000</v>
      </c>
      <c r="M43" s="25">
        <f t="shared" si="15"/>
        <v>0</v>
      </c>
      <c r="N43" s="25">
        <f t="shared" si="15"/>
        <v>0</v>
      </c>
      <c r="O43" s="25">
        <f t="shared" si="15"/>
        <v>0</v>
      </c>
      <c r="P43" s="24">
        <f>P44+P45</f>
        <v>2246925</v>
      </c>
    </row>
    <row r="44" spans="1:16" ht="12.75">
      <c r="A44" s="8"/>
      <c r="B44" s="110"/>
      <c r="C44" s="3"/>
      <c r="D44" s="6" t="s">
        <v>21</v>
      </c>
      <c r="E44" s="9"/>
      <c r="F44" s="3"/>
      <c r="G44" s="3"/>
      <c r="H44" s="37">
        <f>SUM(I44,J44,K44,L44,M44,N44,O44)</f>
        <v>2019668</v>
      </c>
      <c r="I44" s="37">
        <v>199668</v>
      </c>
      <c r="J44" s="37">
        <v>1575000</v>
      </c>
      <c r="K44" s="37">
        <v>140000</v>
      </c>
      <c r="L44" s="37">
        <v>105000</v>
      </c>
      <c r="M44" s="37">
        <v>0</v>
      </c>
      <c r="N44" s="37">
        <v>0</v>
      </c>
      <c r="O44" s="37">
        <v>0</v>
      </c>
      <c r="P44" s="66">
        <f>SUM(O44,N44,M44,L44,K44,J44,)-353075</f>
        <v>1466925</v>
      </c>
    </row>
    <row r="45" spans="1:16" ht="12.75">
      <c r="A45" s="8"/>
      <c r="B45" s="110"/>
      <c r="C45" s="3"/>
      <c r="D45" s="10" t="s">
        <v>23</v>
      </c>
      <c r="E45" s="9"/>
      <c r="F45" s="3"/>
      <c r="G45" s="3"/>
      <c r="H45" s="37">
        <f>SUM(I45,J45,K45,L45,M45,N45,O45)</f>
        <v>780000</v>
      </c>
      <c r="I45" s="37">
        <v>0</v>
      </c>
      <c r="J45" s="37">
        <v>675000</v>
      </c>
      <c r="K45" s="37">
        <v>60000</v>
      </c>
      <c r="L45" s="37">
        <v>45000</v>
      </c>
      <c r="M45" s="37">
        <v>0</v>
      </c>
      <c r="N45" s="37">
        <v>0</v>
      </c>
      <c r="O45" s="37">
        <v>0</v>
      </c>
      <c r="P45" s="66">
        <f>SUM(O45,N45,M45,L45,K45,J45,)</f>
        <v>780000</v>
      </c>
    </row>
    <row r="46" spans="1:16" ht="12.75">
      <c r="A46" s="8"/>
      <c r="B46" s="16"/>
      <c r="C46" s="65" t="s">
        <v>31</v>
      </c>
      <c r="D46" s="55" t="s">
        <v>25</v>
      </c>
      <c r="E46" s="36" t="s">
        <v>19</v>
      </c>
      <c r="F46" s="29">
        <v>2010</v>
      </c>
      <c r="G46" s="29">
        <v>2012</v>
      </c>
      <c r="H46" s="24">
        <f aca="true" t="shared" si="16" ref="H46:O46">SUM(H47,H48)</f>
        <v>6664111</v>
      </c>
      <c r="I46" s="24">
        <f t="shared" si="16"/>
        <v>17</v>
      </c>
      <c r="J46" s="24">
        <f t="shared" si="16"/>
        <v>2364094</v>
      </c>
      <c r="K46" s="24">
        <f t="shared" si="16"/>
        <v>4300000</v>
      </c>
      <c r="L46" s="25">
        <f t="shared" si="16"/>
        <v>0</v>
      </c>
      <c r="M46" s="25">
        <f t="shared" si="16"/>
        <v>0</v>
      </c>
      <c r="N46" s="25">
        <f t="shared" si="16"/>
        <v>0</v>
      </c>
      <c r="O46" s="25">
        <f t="shared" si="16"/>
        <v>0</v>
      </c>
      <c r="P46" s="24">
        <f>P47+P48</f>
        <v>5531048</v>
      </c>
    </row>
    <row r="47" spans="1:16" ht="12.75">
      <c r="A47" s="8"/>
      <c r="B47" s="48"/>
      <c r="C47" s="3"/>
      <c r="D47" s="6" t="s">
        <v>21</v>
      </c>
      <c r="E47" s="21"/>
      <c r="F47" s="3"/>
      <c r="G47" s="3"/>
      <c r="H47" s="37">
        <f>SUM(I47,J47,K47,L47,M47,N47,O47)</f>
        <v>4834111</v>
      </c>
      <c r="I47" s="37">
        <v>17</v>
      </c>
      <c r="J47" s="37">
        <v>1824094</v>
      </c>
      <c r="K47" s="37">
        <v>3010000</v>
      </c>
      <c r="L47" s="37">
        <v>0</v>
      </c>
      <c r="M47" s="37">
        <v>0</v>
      </c>
      <c r="N47" s="37">
        <v>0</v>
      </c>
      <c r="O47" s="37">
        <v>0</v>
      </c>
      <c r="P47" s="66">
        <f>4270000-568952</f>
        <v>3701048</v>
      </c>
    </row>
    <row r="48" spans="1:16" ht="12.75">
      <c r="A48" s="8"/>
      <c r="B48" s="48"/>
      <c r="C48" s="3"/>
      <c r="D48" s="10" t="s">
        <v>23</v>
      </c>
      <c r="E48" s="21"/>
      <c r="F48" s="3"/>
      <c r="G48" s="3"/>
      <c r="H48" s="37">
        <f>SUM(I48,J48,K48,L48,M48,N48,O48)</f>
        <v>1830000</v>
      </c>
      <c r="I48" s="37">
        <v>0</v>
      </c>
      <c r="J48" s="37">
        <v>540000</v>
      </c>
      <c r="K48" s="37">
        <v>1290000</v>
      </c>
      <c r="L48" s="37">
        <v>0</v>
      </c>
      <c r="M48" s="37">
        <v>0</v>
      </c>
      <c r="N48" s="37">
        <v>0</v>
      </c>
      <c r="O48" s="37">
        <v>0</v>
      </c>
      <c r="P48" s="66">
        <f>SUM(O48,N48,M48,L48,K48,J48,)</f>
        <v>1830000</v>
      </c>
    </row>
    <row r="49" spans="1:16" ht="12.75">
      <c r="A49" s="17"/>
      <c r="B49" s="73"/>
      <c r="C49" s="3"/>
      <c r="D49" s="6"/>
      <c r="E49" s="9"/>
      <c r="F49" s="3"/>
      <c r="G49" s="3"/>
      <c r="H49" s="37"/>
      <c r="I49" s="37"/>
      <c r="J49" s="37"/>
      <c r="K49" s="37"/>
      <c r="L49" s="37"/>
      <c r="M49" s="37"/>
      <c r="N49" s="37"/>
      <c r="O49" s="37"/>
      <c r="P49" s="24"/>
    </row>
    <row r="50" spans="1:16" ht="12.75">
      <c r="A50" s="47">
        <v>1</v>
      </c>
      <c r="B50" s="44">
        <v>2</v>
      </c>
      <c r="C50" s="47">
        <v>3</v>
      </c>
      <c r="D50" s="50" t="s">
        <v>51</v>
      </c>
      <c r="E50" s="50" t="s">
        <v>52</v>
      </c>
      <c r="F50" s="47">
        <v>6</v>
      </c>
      <c r="G50" s="47">
        <v>7</v>
      </c>
      <c r="H50" s="51">
        <v>8</v>
      </c>
      <c r="I50" s="51">
        <v>9</v>
      </c>
      <c r="J50" s="51">
        <v>10</v>
      </c>
      <c r="K50" s="51">
        <v>11</v>
      </c>
      <c r="L50" s="51">
        <v>12</v>
      </c>
      <c r="M50" s="51">
        <v>13</v>
      </c>
      <c r="N50" s="51">
        <v>14</v>
      </c>
      <c r="O50" s="51">
        <v>15</v>
      </c>
      <c r="P50" s="52">
        <v>16</v>
      </c>
    </row>
    <row r="51" spans="1:16" s="33" customFormat="1" ht="27.75" customHeight="1">
      <c r="A51" s="32"/>
      <c r="B51" s="48"/>
      <c r="C51" s="27" t="s">
        <v>16</v>
      </c>
      <c r="D51" s="35" t="s">
        <v>37</v>
      </c>
      <c r="E51" s="40"/>
      <c r="F51" s="26"/>
      <c r="G51" s="26"/>
      <c r="H51" s="24">
        <f aca="true" t="shared" si="17" ref="H51:P51">SUM(H52)</f>
        <v>6600000</v>
      </c>
      <c r="I51" s="24">
        <f t="shared" si="17"/>
        <v>0</v>
      </c>
      <c r="J51" s="24">
        <f t="shared" si="17"/>
        <v>1000000</v>
      </c>
      <c r="K51" s="24">
        <f t="shared" si="17"/>
        <v>3500000</v>
      </c>
      <c r="L51" s="24">
        <f t="shared" si="17"/>
        <v>2100000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6599985</v>
      </c>
    </row>
    <row r="52" spans="1:16" ht="12.75">
      <c r="A52" s="8"/>
      <c r="B52" s="48"/>
      <c r="C52" s="65" t="s">
        <v>31</v>
      </c>
      <c r="D52" s="35" t="s">
        <v>46</v>
      </c>
      <c r="E52" s="36" t="s">
        <v>19</v>
      </c>
      <c r="F52" s="29">
        <v>2011</v>
      </c>
      <c r="G52" s="29">
        <v>2013</v>
      </c>
      <c r="H52" s="24">
        <f aca="true" t="shared" si="18" ref="H52:O52">SUM(H53,H54)</f>
        <v>6600000</v>
      </c>
      <c r="I52" s="25">
        <f t="shared" si="18"/>
        <v>0</v>
      </c>
      <c r="J52" s="25">
        <f t="shared" si="18"/>
        <v>1000000</v>
      </c>
      <c r="K52" s="25">
        <f t="shared" si="18"/>
        <v>3500000</v>
      </c>
      <c r="L52" s="25">
        <v>2100000</v>
      </c>
      <c r="M52" s="25">
        <f t="shared" si="18"/>
        <v>0</v>
      </c>
      <c r="N52" s="25">
        <f t="shared" si="18"/>
        <v>0</v>
      </c>
      <c r="O52" s="25">
        <f t="shared" si="18"/>
        <v>0</v>
      </c>
      <c r="P52" s="24">
        <f>P53+P54</f>
        <v>6599985</v>
      </c>
    </row>
    <row r="53" spans="1:16" ht="12.75">
      <c r="A53" s="49"/>
      <c r="B53" s="48"/>
      <c r="C53" s="3"/>
      <c r="D53" s="6" t="s">
        <v>21</v>
      </c>
      <c r="E53" s="21"/>
      <c r="F53" s="3"/>
      <c r="G53" s="3"/>
      <c r="H53" s="37">
        <f>SUM(I53,J53,K53,L53,M53,N53,O53)</f>
        <v>4620000</v>
      </c>
      <c r="I53" s="37">
        <v>0</v>
      </c>
      <c r="J53" s="37">
        <v>700000</v>
      </c>
      <c r="K53" s="37">
        <v>2450000</v>
      </c>
      <c r="L53" s="37">
        <v>1470000</v>
      </c>
      <c r="M53" s="37">
        <v>0</v>
      </c>
      <c r="N53" s="37">
        <v>0</v>
      </c>
      <c r="O53" s="37">
        <v>0</v>
      </c>
      <c r="P53" s="66">
        <f>SUM(O53,N53,M53,L53,K53,J53,)-15</f>
        <v>4619985</v>
      </c>
    </row>
    <row r="54" spans="1:16" ht="12.75">
      <c r="A54" s="49"/>
      <c r="B54" s="48"/>
      <c r="C54" s="3"/>
      <c r="D54" s="10" t="s">
        <v>26</v>
      </c>
      <c r="E54" s="21"/>
      <c r="F54" s="3"/>
      <c r="G54" s="3"/>
      <c r="H54" s="37">
        <f>SUM(I54,J54,K54,L54,M54,N54,O54)</f>
        <v>1980000</v>
      </c>
      <c r="I54" s="37">
        <v>0</v>
      </c>
      <c r="J54" s="37">
        <v>300000</v>
      </c>
      <c r="K54" s="37">
        <v>1050000</v>
      </c>
      <c r="L54" s="37">
        <v>630000</v>
      </c>
      <c r="M54" s="37">
        <v>0</v>
      </c>
      <c r="N54" s="37">
        <v>0</v>
      </c>
      <c r="O54" s="37">
        <v>0</v>
      </c>
      <c r="P54" s="66">
        <f>SUM(O54,N54,M54,L54,K54,J54,)</f>
        <v>1980000</v>
      </c>
    </row>
    <row r="55" spans="1:16" s="31" customFormat="1" ht="20.25" customHeight="1">
      <c r="A55" s="49"/>
      <c r="B55" s="48"/>
      <c r="C55" s="27" t="s">
        <v>17</v>
      </c>
      <c r="D55" s="35" t="s">
        <v>38</v>
      </c>
      <c r="E55" s="29"/>
      <c r="F55" s="29"/>
      <c r="G55" s="29"/>
      <c r="H55" s="24">
        <f aca="true" t="shared" si="19" ref="H55:O55">SUM(H56,H58,H60)</f>
        <v>15863470</v>
      </c>
      <c r="I55" s="24">
        <f t="shared" si="19"/>
        <v>700000</v>
      </c>
      <c r="J55" s="24">
        <f t="shared" si="19"/>
        <v>928470</v>
      </c>
      <c r="K55" s="24">
        <f t="shared" si="19"/>
        <v>300000</v>
      </c>
      <c r="L55" s="24">
        <f t="shared" si="19"/>
        <v>4000000</v>
      </c>
      <c r="M55" s="24">
        <f t="shared" si="19"/>
        <v>3400000</v>
      </c>
      <c r="N55" s="24">
        <f t="shared" si="19"/>
        <v>4735000</v>
      </c>
      <c r="O55" s="24">
        <f t="shared" si="19"/>
        <v>1800000</v>
      </c>
      <c r="P55" s="24">
        <f>P56+P58+P60</f>
        <v>14323456</v>
      </c>
    </row>
    <row r="56" spans="1:16" ht="25.5">
      <c r="A56" s="49"/>
      <c r="B56" s="16"/>
      <c r="C56" s="65" t="s">
        <v>31</v>
      </c>
      <c r="D56" s="35" t="s">
        <v>27</v>
      </c>
      <c r="E56" s="36" t="s">
        <v>19</v>
      </c>
      <c r="F56" s="29">
        <v>2011</v>
      </c>
      <c r="G56" s="29">
        <v>2015</v>
      </c>
      <c r="H56" s="24">
        <f aca="true" t="shared" si="20" ref="H56:O56">SUM(H57)</f>
        <v>5560000</v>
      </c>
      <c r="I56" s="25">
        <f t="shared" si="20"/>
        <v>0</v>
      </c>
      <c r="J56" s="25">
        <f t="shared" si="20"/>
        <v>10000</v>
      </c>
      <c r="K56" s="25">
        <f t="shared" si="20"/>
        <v>100000</v>
      </c>
      <c r="L56" s="25">
        <f t="shared" si="20"/>
        <v>2000000</v>
      </c>
      <c r="M56" s="25">
        <f t="shared" si="20"/>
        <v>1400000</v>
      </c>
      <c r="N56" s="25">
        <f t="shared" si="20"/>
        <v>2050000</v>
      </c>
      <c r="O56" s="25">
        <f t="shared" si="20"/>
        <v>0</v>
      </c>
      <c r="P56" s="24">
        <f>P57</f>
        <v>5555080</v>
      </c>
    </row>
    <row r="57" spans="1:16" ht="12.75">
      <c r="A57" s="8"/>
      <c r="B57" s="16"/>
      <c r="C57" s="3"/>
      <c r="D57" s="6" t="s">
        <v>21</v>
      </c>
      <c r="E57" s="21"/>
      <c r="F57" s="3"/>
      <c r="G57" s="3"/>
      <c r="H57" s="37">
        <f>SUM(I57,J57,K57,L57,M57,N57,O57)</f>
        <v>5560000</v>
      </c>
      <c r="I57" s="37">
        <v>0</v>
      </c>
      <c r="J57" s="37">
        <v>10000</v>
      </c>
      <c r="K57" s="37">
        <v>100000</v>
      </c>
      <c r="L57" s="37">
        <v>2000000</v>
      </c>
      <c r="M57" s="37">
        <v>1400000</v>
      </c>
      <c r="N57" s="37">
        <v>2050000</v>
      </c>
      <c r="O57" s="37">
        <v>0</v>
      </c>
      <c r="P57" s="66">
        <f>SUM(O57,N57,M57,L57,K57,J57,)-4920</f>
        <v>5555080</v>
      </c>
    </row>
    <row r="58" spans="1:16" ht="25.5">
      <c r="A58" s="8"/>
      <c r="B58" s="16"/>
      <c r="C58" s="65" t="s">
        <v>31</v>
      </c>
      <c r="D58" s="35" t="s">
        <v>28</v>
      </c>
      <c r="E58" s="36" t="s">
        <v>19</v>
      </c>
      <c r="F58" s="29">
        <v>2010</v>
      </c>
      <c r="G58" s="29">
        <v>2015</v>
      </c>
      <c r="H58" s="24">
        <f aca="true" t="shared" si="21" ref="H58:O58">SUM(H59)</f>
        <v>5512370</v>
      </c>
      <c r="I58" s="25">
        <f t="shared" si="21"/>
        <v>700000</v>
      </c>
      <c r="J58" s="25">
        <f t="shared" si="21"/>
        <v>827370</v>
      </c>
      <c r="K58" s="25">
        <f t="shared" si="21"/>
        <v>100000</v>
      </c>
      <c r="L58" s="25">
        <f t="shared" si="21"/>
        <v>1000000</v>
      </c>
      <c r="M58" s="25">
        <f t="shared" si="21"/>
        <v>1000000</v>
      </c>
      <c r="N58" s="25">
        <f t="shared" si="21"/>
        <v>985000</v>
      </c>
      <c r="O58" s="25">
        <f t="shared" si="21"/>
        <v>900000</v>
      </c>
      <c r="P58" s="24">
        <f>P59</f>
        <v>4067927</v>
      </c>
    </row>
    <row r="59" spans="1:16" ht="12.75">
      <c r="A59" s="8"/>
      <c r="B59" s="16"/>
      <c r="C59" s="3"/>
      <c r="D59" s="6" t="s">
        <v>21</v>
      </c>
      <c r="E59" s="21"/>
      <c r="F59" s="3"/>
      <c r="G59" s="3"/>
      <c r="H59" s="37">
        <f>SUM(I59,J59,K59,L59,M59,N59,O59)</f>
        <v>5512370</v>
      </c>
      <c r="I59" s="37">
        <v>700000</v>
      </c>
      <c r="J59" s="37">
        <f>800000+419870-392500</f>
        <v>827370</v>
      </c>
      <c r="K59" s="37">
        <v>100000</v>
      </c>
      <c r="L59" s="37">
        <v>1000000</v>
      </c>
      <c r="M59" s="37">
        <v>1000000</v>
      </c>
      <c r="N59" s="37">
        <v>985000</v>
      </c>
      <c r="O59" s="37">
        <v>900000</v>
      </c>
      <c r="P59" s="66">
        <f>SUM(O59,N59,M59,L59,K59,J59,)-744443</f>
        <v>4067927</v>
      </c>
    </row>
    <row r="60" spans="1:16" ht="25.5">
      <c r="A60" s="8"/>
      <c r="B60" s="16"/>
      <c r="C60" s="65" t="s">
        <v>31</v>
      </c>
      <c r="D60" s="35" t="s">
        <v>29</v>
      </c>
      <c r="E60" s="36" t="s">
        <v>19</v>
      </c>
      <c r="F60" s="29">
        <v>2011</v>
      </c>
      <c r="G60" s="29">
        <v>2015</v>
      </c>
      <c r="H60" s="24">
        <f aca="true" t="shared" si="22" ref="H60:O60">SUM(H61)</f>
        <v>4791100</v>
      </c>
      <c r="I60" s="25">
        <f t="shared" si="22"/>
        <v>0</v>
      </c>
      <c r="J60" s="25">
        <f t="shared" si="22"/>
        <v>91100</v>
      </c>
      <c r="K60" s="25">
        <f t="shared" si="22"/>
        <v>100000</v>
      </c>
      <c r="L60" s="25">
        <f t="shared" si="22"/>
        <v>1000000</v>
      </c>
      <c r="M60" s="25">
        <f t="shared" si="22"/>
        <v>1000000</v>
      </c>
      <c r="N60" s="25">
        <f t="shared" si="22"/>
        <v>1700000</v>
      </c>
      <c r="O60" s="25">
        <f t="shared" si="22"/>
        <v>900000</v>
      </c>
      <c r="P60" s="24">
        <f>P61</f>
        <v>4700449</v>
      </c>
    </row>
    <row r="61" spans="1:16" ht="12.75">
      <c r="A61" s="8"/>
      <c r="B61" s="16"/>
      <c r="C61" s="3"/>
      <c r="D61" s="6" t="s">
        <v>21</v>
      </c>
      <c r="E61" s="21"/>
      <c r="F61" s="3"/>
      <c r="G61" s="3"/>
      <c r="H61" s="37">
        <f>SUM(I61,J61,K61,L61,M61,N61,O61)</f>
        <v>4791100</v>
      </c>
      <c r="I61" s="37">
        <v>0</v>
      </c>
      <c r="J61" s="37">
        <v>91100</v>
      </c>
      <c r="K61" s="37">
        <v>100000</v>
      </c>
      <c r="L61" s="37">
        <v>1000000</v>
      </c>
      <c r="M61" s="37">
        <v>1000000</v>
      </c>
      <c r="N61" s="37">
        <v>1700000</v>
      </c>
      <c r="O61" s="37">
        <v>900000</v>
      </c>
      <c r="P61" s="66">
        <f>SUM(O61,N61,M61,L61,K61,J61,)-90651</f>
        <v>4700449</v>
      </c>
    </row>
    <row r="62" spans="1:16" ht="12.75">
      <c r="A62" s="17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3"/>
    </row>
    <row r="63" ht="27" customHeight="1"/>
    <row r="65" ht="77.25" customHeight="1"/>
    <row r="66" ht="12.75" customHeight="1"/>
    <row r="69" s="23" customFormat="1" ht="12.75"/>
  </sheetData>
  <sheetProtection/>
  <mergeCells count="33">
    <mergeCell ref="B62:O62"/>
    <mergeCell ref="N1:P1"/>
    <mergeCell ref="A1:M1"/>
    <mergeCell ref="C12:D12"/>
    <mergeCell ref="B11:B15"/>
    <mergeCell ref="B37:B45"/>
    <mergeCell ref="C38:D38"/>
    <mergeCell ref="O5:O6"/>
    <mergeCell ref="B36:P36"/>
    <mergeCell ref="B26:B35"/>
    <mergeCell ref="C37:D37"/>
    <mergeCell ref="A13:A22"/>
    <mergeCell ref="B24:D24"/>
    <mergeCell ref="P5:P6"/>
    <mergeCell ref="I5:I6"/>
    <mergeCell ref="A5:A6"/>
    <mergeCell ref="B5:D6"/>
    <mergeCell ref="E5:E6"/>
    <mergeCell ref="F5:G5"/>
    <mergeCell ref="C11:D11"/>
    <mergeCell ref="B25:D25"/>
    <mergeCell ref="C26:D26"/>
    <mergeCell ref="C27:D27"/>
    <mergeCell ref="Q5:Q6"/>
    <mergeCell ref="B7:D7"/>
    <mergeCell ref="C16:D16"/>
    <mergeCell ref="B16:B21"/>
    <mergeCell ref="B10:D10"/>
    <mergeCell ref="H5:H6"/>
    <mergeCell ref="J5:N5"/>
    <mergeCell ref="B23:P23"/>
    <mergeCell ref="A9:P9"/>
    <mergeCell ref="B8:D8"/>
  </mergeCells>
  <printOptions/>
  <pageMargins left="0.7" right="0.7" top="0.75" bottom="0.75" header="0.3" footer="0.3"/>
  <pageSetup horizontalDpi="600" verticalDpi="600" orientation="landscape" paperSize="9" scale="56" r:id="rId1"/>
  <headerFooter alignWithMargins="0">
    <oddHeader>&amp;RZał nr 2 do uchwały Nr XIV/98/11 Rady Miejskiej Brzegu z dnia 2 września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w Brzegu</cp:lastModifiedBy>
  <cp:lastPrinted>2011-09-06T08:47:27Z</cp:lastPrinted>
  <dcterms:created xsi:type="dcterms:W3CDTF">2010-11-10T13:20:43Z</dcterms:created>
  <dcterms:modified xsi:type="dcterms:W3CDTF">2011-09-06T08:47:40Z</dcterms:modified>
  <cp:category/>
  <cp:version/>
  <cp:contentType/>
  <cp:contentStatus/>
</cp:coreProperties>
</file>