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<sst xmlns="http://schemas.openxmlformats.org/spreadsheetml/2006/main" count="102" uniqueCount="54">
  <si>
    <t>LP</t>
  </si>
  <si>
    <t>Wyszczególnienie</t>
  </si>
  <si>
    <t>Jednostka odpowiedzialna lub koordynująca</t>
  </si>
  <si>
    <t>Okres realizacji (programu, zdania, umowy)</t>
  </si>
  <si>
    <t>od</t>
  </si>
  <si>
    <t>do</t>
  </si>
  <si>
    <t>Łączne nakłady finansowe</t>
  </si>
  <si>
    <t>1.</t>
  </si>
  <si>
    <t>1.1.</t>
  </si>
  <si>
    <t>1.2.</t>
  </si>
  <si>
    <t>- wydatki bieżące</t>
  </si>
  <si>
    <t>- wydatki majątkowe</t>
  </si>
  <si>
    <t>z tego:</t>
  </si>
  <si>
    <t>a)</t>
  </si>
  <si>
    <t>1)</t>
  </si>
  <si>
    <t>2)</t>
  </si>
  <si>
    <t>b)</t>
  </si>
  <si>
    <t>c)</t>
  </si>
  <si>
    <t>Limity wydatków w poszczególnych latach</t>
  </si>
  <si>
    <t>wkład własny</t>
  </si>
  <si>
    <t>Termomodernizacja budynków użyteczności publicznej</t>
  </si>
  <si>
    <t>środki zewnętrzne (NFOSiGW)</t>
  </si>
  <si>
    <t>Termomodernizacja budynków przedszkoli</t>
  </si>
  <si>
    <t>Termomodernizacja budynków gimnazjów</t>
  </si>
  <si>
    <t>środki zewnętrzne (BP)</t>
  </si>
  <si>
    <t>Przebudowa ulic: Platanowej, Lipowej, Topolowej i Konopnickiej w Brzegu</t>
  </si>
  <si>
    <t>Uzbrojenie terenu pod budownictwo mieszkaniowe w Brzegu w rejonie ulic: Brzechwy - Poznańska</t>
  </si>
  <si>
    <t>Uzbrojenie terenu pod budownictwo mieszkaniowe w Brzegu w rejonie ulic: Lopy - Zielona</t>
  </si>
  <si>
    <t>RAZEM</t>
  </si>
  <si>
    <t>przedsięwzięcie</t>
  </si>
  <si>
    <t xml:space="preserve">Umowa Poręczenia zawarta pomiędzy Wojewódzkim Funduszem Ochrony Środowiska i Gospodarki Wodnej w Opolu, a Gminą Miasto Brzeg. Poręczenie spłaty pożyczki zaciągniętej w WFOŚiGW w Opolu przez Przedsiębiorstwo Wodociągów i Kanalizacji w Brzegu Spółka z o.o. </t>
  </si>
  <si>
    <t>2016 - 2027</t>
  </si>
  <si>
    <t xml:space="preserve">Limit zobowiązań </t>
  </si>
  <si>
    <t>System Zielonych Inwestycji -NFOŚiGW</t>
  </si>
  <si>
    <t>Program Rozwoju Bazy Sportowej Województwa Opolskiego - Ministerstwo Sportu i Turystyki (BP)</t>
  </si>
  <si>
    <t>Pozostałe przedięwięcia - Gmina Miasto Brzeg</t>
  </si>
  <si>
    <t>"Oczyszczanie ścieków w Brzegu" w ramach programu ISPA 2002 ( Gmina Miasto Brzeg - 436.200 zł rocznie)</t>
  </si>
  <si>
    <t>Rewitalizacja przestrzeni miejskiej centrum miasta Brzeg</t>
  </si>
  <si>
    <t>Regionaly Program Operacyjny (RPO WO) 2007 - 2013</t>
  </si>
  <si>
    <t>środki zewnętrzne (RPO WO)</t>
  </si>
  <si>
    <t>Wieloletnie gwarancje i poręczenia udzielane przez j.s.t. z tego:</t>
  </si>
  <si>
    <t>w złotych</t>
  </si>
  <si>
    <t>WYKAZ PRZEDSIĘWZIĘĆ NA LATA 2011 - 2027</t>
  </si>
  <si>
    <t>Budowa sali gimnastycznej przy PSP nr 5 w Brzegu</t>
  </si>
  <si>
    <t>środki zewnętrzne (POKL)</t>
  </si>
  <si>
    <t>Wieloletnie programy, projekty lub zadanie związane z programami relizowanych z udziałem środków, o których mowa w art.. 5 ust. 1 pkt 2 i 3  ufp - razem:</t>
  </si>
  <si>
    <t>Mini Akademia Przedszkolaka</t>
  </si>
  <si>
    <t>Urząd Miasta</t>
  </si>
  <si>
    <t xml:space="preserve">Program Operacyjny Kapitał Ludzki (POKL) 2007-2013 </t>
  </si>
  <si>
    <t>Program Operacyjny Kapitał Ludzki (POKL) 2007-2013</t>
  </si>
  <si>
    <t>Odbudowa stawu rekreacyjnego w Parku Wolności w Brzegu -etap I</t>
  </si>
  <si>
    <t>3</t>
  </si>
  <si>
    <t>Wieloletnie pozostałe programy, projekty lub zadania - razem:</t>
  </si>
  <si>
    <t>Nakłady poniesione do dnia 31.12.2010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</si>
</sst>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20"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1" fillId="0" borderId="15" xfId="0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1" fillId="0" borderId="16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2" fillId="0" borderId="14" xfId="0" applyFont="1" applyBorder="1" applyAlignment="1">
      <alignment vertical="top"/>
    </xf>
    <xf numFmtId="0" fontId="1" fillId="0" borderId="14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49" fontId="2" fillId="0" borderId="18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3" fontId="1" fillId="0" borderId="0" xfId="0" applyNumberFormat="1" applyFont="1" applyAlignment="1">
      <alignment/>
    </xf>
    <xf numFmtId="49" fontId="2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="75" zoomScaleSheetLayoutView="75" zoomScalePageLayoutView="0" workbookViewId="0" topLeftCell="C1">
      <selection activeCell="B10" sqref="B10:D10"/>
    </sheetView>
  </sheetViews>
  <sheetFormatPr defaultColWidth="8.796875" defaultRowHeight="14.25"/>
  <cols>
    <col min="1" max="1" width="4.69921875" style="11" customWidth="1"/>
    <col min="2" max="2" width="4.5" style="11" customWidth="1"/>
    <col min="3" max="3" width="13.59765625" style="11" customWidth="1"/>
    <col min="4" max="4" width="44.59765625" style="11" customWidth="1"/>
    <col min="5" max="5" width="13.19921875" style="11" customWidth="1"/>
    <col min="6" max="7" width="8.8984375" style="11" customWidth="1"/>
    <col min="8" max="8" width="14" style="11" customWidth="1"/>
    <col min="9" max="10" width="12.5" style="11" customWidth="1"/>
    <col min="11" max="11" width="13.09765625" style="11" customWidth="1"/>
    <col min="12" max="12" width="11.8984375" style="11" customWidth="1"/>
    <col min="13" max="14" width="12.3984375" style="11" customWidth="1"/>
    <col min="15" max="16" width="12.19921875" style="11" customWidth="1"/>
    <col min="17" max="16384" width="9" style="11" customWidth="1"/>
  </cols>
  <sheetData>
    <row r="1" spans="1:16" ht="20.25">
      <c r="A1" s="88" t="s">
        <v>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7"/>
      <c r="O1" s="87"/>
      <c r="P1" s="87"/>
    </row>
    <row r="2" ht="14.25">
      <c r="P2" s="41" t="s">
        <v>41</v>
      </c>
    </row>
    <row r="3" ht="1.5" customHeight="1"/>
    <row r="4" ht="12.75" customHeight="1" hidden="1"/>
    <row r="5" spans="1:17" ht="45.75" customHeight="1">
      <c r="A5" s="77" t="s">
        <v>0</v>
      </c>
      <c r="B5" s="78" t="s">
        <v>1</v>
      </c>
      <c r="C5" s="79"/>
      <c r="D5" s="80"/>
      <c r="E5" s="77" t="s">
        <v>2</v>
      </c>
      <c r="F5" s="77" t="s">
        <v>3</v>
      </c>
      <c r="G5" s="77"/>
      <c r="H5" s="77" t="s">
        <v>6</v>
      </c>
      <c r="I5" s="96" t="s">
        <v>53</v>
      </c>
      <c r="J5" s="77" t="s">
        <v>18</v>
      </c>
      <c r="K5" s="77"/>
      <c r="L5" s="77"/>
      <c r="M5" s="77"/>
      <c r="N5" s="77"/>
      <c r="O5" s="77" t="s">
        <v>31</v>
      </c>
      <c r="P5" s="77" t="s">
        <v>32</v>
      </c>
      <c r="Q5" s="107"/>
    </row>
    <row r="6" spans="1:17" ht="17.25" customHeight="1">
      <c r="A6" s="77"/>
      <c r="B6" s="81"/>
      <c r="C6" s="82"/>
      <c r="D6" s="83"/>
      <c r="E6" s="77"/>
      <c r="F6" s="1" t="s">
        <v>4</v>
      </c>
      <c r="G6" s="1" t="s">
        <v>5</v>
      </c>
      <c r="H6" s="77"/>
      <c r="I6" s="97"/>
      <c r="J6" s="1">
        <v>2011</v>
      </c>
      <c r="K6" s="1">
        <v>2012</v>
      </c>
      <c r="L6" s="1">
        <v>2013</v>
      </c>
      <c r="M6" s="1">
        <v>2014</v>
      </c>
      <c r="N6" s="1">
        <v>2015</v>
      </c>
      <c r="O6" s="77"/>
      <c r="P6" s="77"/>
      <c r="Q6" s="107"/>
    </row>
    <row r="7" spans="1:16" ht="12.75">
      <c r="A7" s="12">
        <v>1</v>
      </c>
      <c r="B7" s="108">
        <v>2</v>
      </c>
      <c r="C7" s="109"/>
      <c r="D7" s="110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</row>
    <row r="8" spans="1:16" ht="18.75" customHeight="1">
      <c r="A8" s="13" t="s">
        <v>7</v>
      </c>
      <c r="B8" s="99" t="s">
        <v>28</v>
      </c>
      <c r="C8" s="100"/>
      <c r="D8" s="101"/>
      <c r="E8" s="3"/>
      <c r="F8" s="3"/>
      <c r="G8" s="3"/>
      <c r="H8" s="24">
        <f aca="true" t="shared" si="0" ref="H8:O8">SUM(H10,H22)</f>
        <v>55711894</v>
      </c>
      <c r="I8" s="24">
        <f t="shared" si="0"/>
        <v>7439053</v>
      </c>
      <c r="J8" s="24">
        <f t="shared" si="0"/>
        <v>5734039</v>
      </c>
      <c r="K8" s="24">
        <f t="shared" si="0"/>
        <v>16460802</v>
      </c>
      <c r="L8" s="24">
        <f t="shared" si="0"/>
        <v>7936200</v>
      </c>
      <c r="M8" s="24">
        <f t="shared" si="0"/>
        <v>5936200</v>
      </c>
      <c r="N8" s="24">
        <f t="shared" si="0"/>
        <v>5171200</v>
      </c>
      <c r="O8" s="24">
        <f t="shared" si="0"/>
        <v>7034400</v>
      </c>
      <c r="P8" s="24">
        <f>P10+P22</f>
        <v>32133494</v>
      </c>
    </row>
    <row r="9" spans="1:16" ht="15" customHeigh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6"/>
    </row>
    <row r="10" spans="1:16" ht="12.75">
      <c r="A10" s="14" t="s">
        <v>8</v>
      </c>
      <c r="B10" s="76" t="s">
        <v>10</v>
      </c>
      <c r="C10" s="76"/>
      <c r="D10" s="76"/>
      <c r="E10" s="3"/>
      <c r="F10" s="3"/>
      <c r="G10" s="3"/>
      <c r="H10" s="24">
        <f aca="true" t="shared" si="1" ref="H10:P10">SUM(H11,H16)</f>
        <v>8751900</v>
      </c>
      <c r="I10" s="24">
        <f t="shared" si="1"/>
        <v>1744800</v>
      </c>
      <c r="J10" s="24">
        <f t="shared" si="1"/>
        <v>7506</v>
      </c>
      <c r="K10" s="24">
        <f t="shared" si="1"/>
        <v>456594</v>
      </c>
      <c r="L10" s="24">
        <f t="shared" si="1"/>
        <v>436200</v>
      </c>
      <c r="M10" s="24">
        <f t="shared" si="1"/>
        <v>436200</v>
      </c>
      <c r="N10" s="24">
        <f t="shared" si="1"/>
        <v>436200</v>
      </c>
      <c r="O10" s="24">
        <f t="shared" si="1"/>
        <v>5234400</v>
      </c>
      <c r="P10" s="24">
        <f t="shared" si="1"/>
        <v>27900</v>
      </c>
    </row>
    <row r="11" spans="1:16" ht="12.75">
      <c r="A11" s="7"/>
      <c r="B11" s="89" t="s">
        <v>14</v>
      </c>
      <c r="C11" s="98" t="s">
        <v>40</v>
      </c>
      <c r="D11" s="98"/>
      <c r="E11" s="3"/>
      <c r="F11" s="3"/>
      <c r="G11" s="3"/>
      <c r="H11" s="24">
        <f aca="true" t="shared" si="2" ref="H11:O11">SUM(H13)</f>
        <v>8724000</v>
      </c>
      <c r="I11" s="24">
        <f t="shared" si="2"/>
        <v>1744800</v>
      </c>
      <c r="J11" s="24">
        <f t="shared" si="2"/>
        <v>0</v>
      </c>
      <c r="K11" s="24">
        <f t="shared" si="2"/>
        <v>436200</v>
      </c>
      <c r="L11" s="24">
        <f t="shared" si="2"/>
        <v>436200</v>
      </c>
      <c r="M11" s="24">
        <f t="shared" si="2"/>
        <v>436200</v>
      </c>
      <c r="N11" s="24">
        <f t="shared" si="2"/>
        <v>436200</v>
      </c>
      <c r="O11" s="24">
        <f t="shared" si="2"/>
        <v>5234400</v>
      </c>
      <c r="P11" s="25">
        <v>0</v>
      </c>
    </row>
    <row r="12" spans="1:16" ht="12.75">
      <c r="A12" s="8"/>
      <c r="B12" s="90"/>
      <c r="C12" s="72" t="s">
        <v>12</v>
      </c>
      <c r="D12" s="73"/>
      <c r="E12" s="4"/>
      <c r="F12" s="4"/>
      <c r="G12" s="4"/>
      <c r="H12" s="38"/>
      <c r="I12" s="38"/>
      <c r="J12" s="38"/>
      <c r="K12" s="38"/>
      <c r="L12" s="38"/>
      <c r="M12" s="38"/>
      <c r="N12" s="38"/>
      <c r="O12" s="39"/>
      <c r="P12" s="37"/>
    </row>
    <row r="13" spans="1:16" ht="81" customHeight="1">
      <c r="A13" s="47"/>
      <c r="B13" s="90"/>
      <c r="C13" s="22" t="s">
        <v>13</v>
      </c>
      <c r="D13" s="15" t="s">
        <v>30</v>
      </c>
      <c r="E13" s="2"/>
      <c r="F13" s="1"/>
      <c r="G13" s="1"/>
      <c r="H13" s="24">
        <f aca="true" t="shared" si="3" ref="H13:O13">SUM(H14)</f>
        <v>8724000</v>
      </c>
      <c r="I13" s="24">
        <f t="shared" si="3"/>
        <v>1744800</v>
      </c>
      <c r="J13" s="24">
        <f t="shared" si="3"/>
        <v>0</v>
      </c>
      <c r="K13" s="24">
        <f t="shared" si="3"/>
        <v>436200</v>
      </c>
      <c r="L13" s="24">
        <f t="shared" si="3"/>
        <v>436200</v>
      </c>
      <c r="M13" s="24">
        <f t="shared" si="3"/>
        <v>436200</v>
      </c>
      <c r="N13" s="24">
        <f t="shared" si="3"/>
        <v>436200</v>
      </c>
      <c r="O13" s="24">
        <f t="shared" si="3"/>
        <v>5234400</v>
      </c>
      <c r="P13" s="24">
        <v>0</v>
      </c>
    </row>
    <row r="14" spans="1:16" ht="25.5">
      <c r="A14" s="74"/>
      <c r="B14" s="90"/>
      <c r="C14" s="19" t="s">
        <v>29</v>
      </c>
      <c r="D14" s="20" t="s">
        <v>36</v>
      </c>
      <c r="E14" s="55" t="s">
        <v>47</v>
      </c>
      <c r="F14" s="29">
        <v>2008</v>
      </c>
      <c r="G14" s="29">
        <v>2027</v>
      </c>
      <c r="H14" s="37">
        <f aca="true" t="shared" si="4" ref="H14:O14">SUM(H15)</f>
        <v>8724000</v>
      </c>
      <c r="I14" s="37">
        <f t="shared" si="4"/>
        <v>1744800</v>
      </c>
      <c r="J14" s="37">
        <f t="shared" si="4"/>
        <v>0</v>
      </c>
      <c r="K14" s="37">
        <f t="shared" si="4"/>
        <v>436200</v>
      </c>
      <c r="L14" s="37">
        <f t="shared" si="4"/>
        <v>436200</v>
      </c>
      <c r="M14" s="37">
        <f t="shared" si="4"/>
        <v>436200</v>
      </c>
      <c r="N14" s="37">
        <f t="shared" si="4"/>
        <v>436200</v>
      </c>
      <c r="O14" s="37">
        <f t="shared" si="4"/>
        <v>5234400</v>
      </c>
      <c r="P14" s="24">
        <v>0</v>
      </c>
    </row>
    <row r="15" spans="1:16" ht="12.75">
      <c r="A15" s="74"/>
      <c r="B15" s="90"/>
      <c r="C15" s="3"/>
      <c r="D15" s="18" t="s">
        <v>19</v>
      </c>
      <c r="E15" s="9"/>
      <c r="F15" s="3"/>
      <c r="G15" s="3"/>
      <c r="H15" s="37">
        <f>SUM(I15,J15,K15,L15,M15,N15,O15)</f>
        <v>8724000</v>
      </c>
      <c r="I15" s="37">
        <v>1744800</v>
      </c>
      <c r="J15" s="37">
        <v>0</v>
      </c>
      <c r="K15" s="37">
        <v>436200</v>
      </c>
      <c r="L15" s="37">
        <v>436200</v>
      </c>
      <c r="M15" s="37">
        <v>436200</v>
      </c>
      <c r="N15" s="37">
        <v>436200</v>
      </c>
      <c r="O15" s="37">
        <f>(4798200+436200)</f>
        <v>5234400</v>
      </c>
      <c r="P15" s="24">
        <v>0</v>
      </c>
    </row>
    <row r="16" spans="1:16" ht="38.25" customHeight="1">
      <c r="A16" s="74"/>
      <c r="B16" s="71" t="s">
        <v>15</v>
      </c>
      <c r="C16" s="93" t="s">
        <v>45</v>
      </c>
      <c r="D16" s="70"/>
      <c r="E16" s="9"/>
      <c r="F16" s="3"/>
      <c r="G16" s="3"/>
      <c r="H16" s="24">
        <f>H17</f>
        <v>27900</v>
      </c>
      <c r="I16" s="24">
        <f aca="true" t="shared" si="5" ref="I16:P16">I17</f>
        <v>0</v>
      </c>
      <c r="J16" s="24">
        <f t="shared" si="5"/>
        <v>7506</v>
      </c>
      <c r="K16" s="24">
        <f t="shared" si="5"/>
        <v>20394</v>
      </c>
      <c r="L16" s="24">
        <f t="shared" si="5"/>
        <v>0</v>
      </c>
      <c r="M16" s="24">
        <f t="shared" si="5"/>
        <v>0</v>
      </c>
      <c r="N16" s="24">
        <f t="shared" si="5"/>
        <v>0</v>
      </c>
      <c r="O16" s="24">
        <f t="shared" si="5"/>
        <v>0</v>
      </c>
      <c r="P16" s="24">
        <f t="shared" si="5"/>
        <v>27900</v>
      </c>
    </row>
    <row r="17" spans="1:16" ht="24.75" customHeight="1">
      <c r="A17" s="74"/>
      <c r="B17" s="94"/>
      <c r="C17" s="51" t="s">
        <v>13</v>
      </c>
      <c r="D17" s="52" t="s">
        <v>49</v>
      </c>
      <c r="E17" s="53"/>
      <c r="F17" s="34"/>
      <c r="G17" s="34"/>
      <c r="H17" s="24">
        <f aca="true" t="shared" si="6" ref="H17:P17">H18</f>
        <v>27900</v>
      </c>
      <c r="I17" s="24">
        <f t="shared" si="6"/>
        <v>0</v>
      </c>
      <c r="J17" s="24">
        <f t="shared" si="6"/>
        <v>7506</v>
      </c>
      <c r="K17" s="24">
        <f t="shared" si="6"/>
        <v>20394</v>
      </c>
      <c r="L17" s="24">
        <f t="shared" si="6"/>
        <v>0</v>
      </c>
      <c r="M17" s="24">
        <f t="shared" si="6"/>
        <v>0</v>
      </c>
      <c r="N17" s="24">
        <f t="shared" si="6"/>
        <v>0</v>
      </c>
      <c r="O17" s="24">
        <v>0</v>
      </c>
      <c r="P17" s="24">
        <f t="shared" si="6"/>
        <v>27900</v>
      </c>
    </row>
    <row r="18" spans="1:16" ht="12.75" customHeight="1">
      <c r="A18" s="74"/>
      <c r="B18" s="94"/>
      <c r="C18" s="64" t="s">
        <v>29</v>
      </c>
      <c r="D18" s="52" t="s">
        <v>46</v>
      </c>
      <c r="E18" s="55" t="s">
        <v>47</v>
      </c>
      <c r="F18" s="62">
        <v>2011</v>
      </c>
      <c r="G18" s="62">
        <v>2012</v>
      </c>
      <c r="H18" s="24">
        <f>H19</f>
        <v>27900</v>
      </c>
      <c r="I18" s="24">
        <v>0</v>
      </c>
      <c r="J18" s="24">
        <f>J19</f>
        <v>7506</v>
      </c>
      <c r="K18" s="24">
        <v>20394</v>
      </c>
      <c r="L18" s="24">
        <v>0</v>
      </c>
      <c r="M18" s="24">
        <v>0</v>
      </c>
      <c r="N18" s="24">
        <v>0</v>
      </c>
      <c r="O18" s="24">
        <v>0</v>
      </c>
      <c r="P18" s="24">
        <f>J18+K18</f>
        <v>27900</v>
      </c>
    </row>
    <row r="19" spans="1:16" ht="15.75" customHeight="1">
      <c r="A19" s="74"/>
      <c r="B19" s="94"/>
      <c r="C19" s="3"/>
      <c r="D19" s="6" t="s">
        <v>19</v>
      </c>
      <c r="E19" s="9"/>
      <c r="F19" s="3"/>
      <c r="G19" s="3"/>
      <c r="H19" s="37">
        <f>J19+K19</f>
        <v>27900</v>
      </c>
      <c r="I19" s="37">
        <v>0</v>
      </c>
      <c r="J19" s="37">
        <v>7506</v>
      </c>
      <c r="K19" s="37">
        <v>20394</v>
      </c>
      <c r="L19" s="37">
        <v>0</v>
      </c>
      <c r="M19" s="37">
        <v>0</v>
      </c>
      <c r="N19" s="42">
        <v>0</v>
      </c>
      <c r="O19" s="37">
        <v>0</v>
      </c>
      <c r="P19" s="37">
        <f>J19+K19</f>
        <v>27900</v>
      </c>
    </row>
    <row r="20" spans="1:16" ht="12.75">
      <c r="A20" s="74"/>
      <c r="B20" s="95"/>
      <c r="C20" s="3"/>
      <c r="D20" s="10" t="s">
        <v>44</v>
      </c>
      <c r="E20" s="9"/>
      <c r="F20" s="3"/>
      <c r="G20" s="3"/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</row>
    <row r="21" spans="1:16" ht="12.75">
      <c r="A21" s="74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1:16" ht="12.75">
      <c r="A22" s="14" t="s">
        <v>9</v>
      </c>
      <c r="B22" s="76" t="s">
        <v>11</v>
      </c>
      <c r="C22" s="76"/>
      <c r="D22" s="76"/>
      <c r="E22" s="3"/>
      <c r="F22" s="3"/>
      <c r="G22" s="3"/>
      <c r="H22" s="24">
        <f aca="true" t="shared" si="7" ref="H22:O22">SUM(H24,H38)</f>
        <v>46959994</v>
      </c>
      <c r="I22" s="24">
        <f t="shared" si="7"/>
        <v>5694253</v>
      </c>
      <c r="J22" s="24">
        <f t="shared" si="7"/>
        <v>5726533</v>
      </c>
      <c r="K22" s="24">
        <f t="shared" si="7"/>
        <v>16004208</v>
      </c>
      <c r="L22" s="24">
        <f t="shared" si="7"/>
        <v>7500000</v>
      </c>
      <c r="M22" s="24">
        <f t="shared" si="7"/>
        <v>5500000</v>
      </c>
      <c r="N22" s="24">
        <f t="shared" si="7"/>
        <v>4735000</v>
      </c>
      <c r="O22" s="24">
        <f t="shared" si="7"/>
        <v>1800000</v>
      </c>
      <c r="P22" s="24">
        <f>P24+P38</f>
        <v>32105594</v>
      </c>
    </row>
    <row r="23" spans="1:16" ht="12.75">
      <c r="A23" s="7"/>
      <c r="B23" s="102" t="s">
        <v>12</v>
      </c>
      <c r="C23" s="102"/>
      <c r="D23" s="102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5"/>
    </row>
    <row r="24" spans="1:16" s="31" customFormat="1" ht="42.75" customHeight="1">
      <c r="A24" s="30"/>
      <c r="B24" s="71" t="s">
        <v>14</v>
      </c>
      <c r="C24" s="93" t="s">
        <v>45</v>
      </c>
      <c r="D24" s="70"/>
      <c r="E24" s="34"/>
      <c r="F24" s="34"/>
      <c r="G24" s="34"/>
      <c r="H24" s="24">
        <f>H26+H33</f>
        <v>12802160</v>
      </c>
      <c r="I24" s="24">
        <f>I26+I33</f>
        <v>4794568</v>
      </c>
      <c r="J24" s="24">
        <f>J26+J33</f>
        <v>3722684</v>
      </c>
      <c r="K24" s="24">
        <f>K26+K33</f>
        <v>4284908</v>
      </c>
      <c r="L24" s="24">
        <f>SUM(L26,L33)</f>
        <v>0</v>
      </c>
      <c r="M24" s="24">
        <f>SUM(M26,M33)</f>
        <v>0</v>
      </c>
      <c r="N24" s="24">
        <f>SUM(N26,N33)</f>
        <v>0</v>
      </c>
      <c r="O24" s="24">
        <f>SUM(O26,O33)</f>
        <v>0</v>
      </c>
      <c r="P24" s="24">
        <f>P26+P33</f>
        <v>851294</v>
      </c>
    </row>
    <row r="25" spans="1:16" ht="12.75">
      <c r="A25" s="8"/>
      <c r="B25" s="94"/>
      <c r="C25" s="72" t="s">
        <v>12</v>
      </c>
      <c r="D25" s="7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s="31" customFormat="1" ht="21.75" customHeight="1">
      <c r="A26" s="30"/>
      <c r="B26" s="94"/>
      <c r="C26" s="27" t="s">
        <v>13</v>
      </c>
      <c r="D26" s="28" t="s">
        <v>38</v>
      </c>
      <c r="E26" s="29"/>
      <c r="F26" s="29"/>
      <c r="G26" s="29"/>
      <c r="H26" s="24">
        <f>H27+H30</f>
        <v>12800060</v>
      </c>
      <c r="I26" s="24">
        <f>I27+I30</f>
        <v>4794568</v>
      </c>
      <c r="J26" s="24">
        <f>J27+J30</f>
        <v>3720584</v>
      </c>
      <c r="K26" s="24">
        <f>K27+K30</f>
        <v>4284908</v>
      </c>
      <c r="L26" s="24">
        <f>L27</f>
        <v>0</v>
      </c>
      <c r="M26" s="24">
        <f>M27</f>
        <v>0</v>
      </c>
      <c r="N26" s="24">
        <f>N27</f>
        <v>0</v>
      </c>
      <c r="O26" s="24">
        <f>O27</f>
        <v>0</v>
      </c>
      <c r="P26" s="24">
        <f>P27+P30</f>
        <v>849194</v>
      </c>
    </row>
    <row r="27" spans="1:16" ht="20.25" customHeight="1">
      <c r="A27" s="8"/>
      <c r="B27" s="94"/>
      <c r="C27" s="64" t="s">
        <v>29</v>
      </c>
      <c r="D27" s="60" t="s">
        <v>37</v>
      </c>
      <c r="E27" s="55" t="s">
        <v>47</v>
      </c>
      <c r="F27" s="29">
        <v>2007</v>
      </c>
      <c r="G27" s="29">
        <v>2012</v>
      </c>
      <c r="H27" s="24">
        <f aca="true" t="shared" si="8" ref="H27:O27">SUM(H28,H29)</f>
        <v>12312104</v>
      </c>
      <c r="I27" s="24">
        <f t="shared" si="8"/>
        <v>4732842</v>
      </c>
      <c r="J27" s="24">
        <f t="shared" si="8"/>
        <v>3719354</v>
      </c>
      <c r="K27" s="24">
        <f t="shared" si="8"/>
        <v>3859908</v>
      </c>
      <c r="L27" s="25">
        <f t="shared" si="8"/>
        <v>0</v>
      </c>
      <c r="M27" s="25">
        <f t="shared" si="8"/>
        <v>0</v>
      </c>
      <c r="N27" s="25">
        <f t="shared" si="8"/>
        <v>0</v>
      </c>
      <c r="O27" s="25">
        <f t="shared" si="8"/>
        <v>0</v>
      </c>
      <c r="P27" s="24">
        <f>P29+P28</f>
        <v>424194</v>
      </c>
    </row>
    <row r="28" spans="1:16" ht="15" customHeight="1">
      <c r="A28" s="8"/>
      <c r="B28" s="94"/>
      <c r="C28" s="3"/>
      <c r="D28" s="6" t="s">
        <v>19</v>
      </c>
      <c r="E28" s="1"/>
      <c r="F28" s="1"/>
      <c r="G28" s="1"/>
      <c r="H28" s="37">
        <f>SUM(I28,J28,K28,L28,M28,N28,O28)</f>
        <v>8262281</v>
      </c>
      <c r="I28" s="37">
        <v>4732842</v>
      </c>
      <c r="J28" s="37">
        <v>3148737</v>
      </c>
      <c r="K28" s="61">
        <v>380702</v>
      </c>
      <c r="L28" s="37">
        <v>0</v>
      </c>
      <c r="M28" s="37">
        <v>0</v>
      </c>
      <c r="N28" s="37">
        <v>0</v>
      </c>
      <c r="O28" s="37">
        <v>0</v>
      </c>
      <c r="P28" s="61">
        <v>424194</v>
      </c>
    </row>
    <row r="29" spans="1:16" ht="13.5" customHeight="1">
      <c r="A29" s="8"/>
      <c r="B29" s="94"/>
      <c r="C29" s="3"/>
      <c r="D29" s="10" t="s">
        <v>39</v>
      </c>
      <c r="E29" s="1"/>
      <c r="F29" s="1"/>
      <c r="G29" s="1"/>
      <c r="H29" s="37">
        <f>SUM(I29,J29,K29,L29,M29,N29,O29)</f>
        <v>4049823</v>
      </c>
      <c r="I29" s="37">
        <v>0</v>
      </c>
      <c r="J29" s="37">
        <f>(701819-131202)</f>
        <v>570617</v>
      </c>
      <c r="K29" s="61">
        <v>3479206</v>
      </c>
      <c r="L29" s="37">
        <v>0</v>
      </c>
      <c r="M29" s="37">
        <v>0</v>
      </c>
      <c r="N29" s="37">
        <v>0</v>
      </c>
      <c r="O29" s="37">
        <v>0</v>
      </c>
      <c r="P29" s="61">
        <v>0</v>
      </c>
    </row>
    <row r="30" spans="1:16" ht="25.5" customHeight="1">
      <c r="A30" s="8"/>
      <c r="B30" s="94"/>
      <c r="C30" s="19" t="s">
        <v>29</v>
      </c>
      <c r="D30" s="67" t="s">
        <v>50</v>
      </c>
      <c r="E30" s="55" t="s">
        <v>47</v>
      </c>
      <c r="F30" s="29">
        <v>2008</v>
      </c>
      <c r="G30" s="29">
        <v>2012</v>
      </c>
      <c r="H30" s="24">
        <f>H31+H32</f>
        <v>487956</v>
      </c>
      <c r="I30" s="24">
        <f>I31</f>
        <v>61726</v>
      </c>
      <c r="J30" s="24">
        <v>1230</v>
      </c>
      <c r="K30" s="24">
        <f>K31+K32</f>
        <v>425000</v>
      </c>
      <c r="L30" s="24">
        <v>0</v>
      </c>
      <c r="M30" s="24">
        <v>0</v>
      </c>
      <c r="N30" s="24">
        <v>0</v>
      </c>
      <c r="O30" s="24">
        <v>0</v>
      </c>
      <c r="P30" s="24">
        <f>P31+P32</f>
        <v>425000</v>
      </c>
    </row>
    <row r="31" spans="1:16" ht="13.5" customHeight="1">
      <c r="A31" s="8"/>
      <c r="B31" s="94"/>
      <c r="C31" s="3"/>
      <c r="D31" s="6" t="s">
        <v>19</v>
      </c>
      <c r="E31" s="1"/>
      <c r="F31" s="1"/>
      <c r="G31" s="1"/>
      <c r="H31" s="37">
        <f>I31+J31+K31</f>
        <v>270169</v>
      </c>
      <c r="I31" s="37">
        <v>61726</v>
      </c>
      <c r="J31" s="37">
        <v>1230</v>
      </c>
      <c r="K31" s="37">
        <v>207213</v>
      </c>
      <c r="L31" s="37">
        <v>0</v>
      </c>
      <c r="M31" s="37">
        <v>0</v>
      </c>
      <c r="N31" s="37">
        <v>0</v>
      </c>
      <c r="O31" s="37">
        <v>0</v>
      </c>
      <c r="P31" s="61">
        <f>K31</f>
        <v>207213</v>
      </c>
    </row>
    <row r="32" spans="1:16" ht="13.5" customHeight="1">
      <c r="A32" s="8"/>
      <c r="B32" s="94"/>
      <c r="C32" s="3"/>
      <c r="D32" s="10" t="s">
        <v>39</v>
      </c>
      <c r="E32" s="1"/>
      <c r="F32" s="1"/>
      <c r="G32" s="1"/>
      <c r="H32" s="37">
        <f>J32+K32</f>
        <v>217787</v>
      </c>
      <c r="I32" s="37">
        <v>0</v>
      </c>
      <c r="J32" s="37">
        <v>0</v>
      </c>
      <c r="K32" s="37">
        <v>217787</v>
      </c>
      <c r="L32" s="37"/>
      <c r="M32" s="37"/>
      <c r="N32" s="37"/>
      <c r="O32" s="37"/>
      <c r="P32" s="61">
        <f>K32</f>
        <v>217787</v>
      </c>
    </row>
    <row r="33" spans="1:16" ht="27" customHeight="1">
      <c r="A33" s="8"/>
      <c r="B33" s="94"/>
      <c r="C33" s="51" t="s">
        <v>16</v>
      </c>
      <c r="D33" s="52" t="s">
        <v>48</v>
      </c>
      <c r="E33" s="55"/>
      <c r="F33" s="55"/>
      <c r="G33" s="55"/>
      <c r="H33" s="57">
        <f>H34</f>
        <v>2100</v>
      </c>
      <c r="I33" s="56">
        <v>0</v>
      </c>
      <c r="J33" s="56">
        <f>J34</f>
        <v>2100</v>
      </c>
      <c r="K33" s="57">
        <f aca="true" t="shared" si="9" ref="K33:P33">K34</f>
        <v>0</v>
      </c>
      <c r="L33" s="56">
        <f t="shared" si="9"/>
        <v>0</v>
      </c>
      <c r="M33" s="56">
        <f t="shared" si="9"/>
        <v>0</v>
      </c>
      <c r="N33" s="56">
        <f t="shared" si="9"/>
        <v>0</v>
      </c>
      <c r="O33" s="56">
        <f t="shared" si="9"/>
        <v>0</v>
      </c>
      <c r="P33" s="56">
        <f t="shared" si="9"/>
        <v>2100</v>
      </c>
    </row>
    <row r="34" spans="1:16" ht="15.75" customHeight="1">
      <c r="A34" s="8"/>
      <c r="B34" s="94"/>
      <c r="C34" s="64" t="s">
        <v>29</v>
      </c>
      <c r="D34" s="52" t="s">
        <v>46</v>
      </c>
      <c r="E34" s="55" t="s">
        <v>47</v>
      </c>
      <c r="F34" s="55">
        <v>2011</v>
      </c>
      <c r="G34" s="55">
        <v>2012</v>
      </c>
      <c r="H34" s="59">
        <f>H35</f>
        <v>2100</v>
      </c>
      <c r="I34" s="58">
        <v>0</v>
      </c>
      <c r="J34" s="59">
        <v>2100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69">
        <f>P35</f>
        <v>2100</v>
      </c>
    </row>
    <row r="35" spans="1:16" ht="12" customHeight="1">
      <c r="A35" s="8"/>
      <c r="B35" s="94"/>
      <c r="C35" s="3"/>
      <c r="D35" s="6" t="s">
        <v>19</v>
      </c>
      <c r="E35" s="54"/>
      <c r="F35" s="54"/>
      <c r="G35" s="54"/>
      <c r="H35" s="59">
        <f>J35</f>
        <v>2100</v>
      </c>
      <c r="I35" s="58">
        <v>0</v>
      </c>
      <c r="J35" s="59">
        <v>2100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3">
        <f>J35</f>
        <v>2100</v>
      </c>
    </row>
    <row r="36" spans="1:16" ht="11.25" customHeight="1">
      <c r="A36" s="8"/>
      <c r="B36" s="95"/>
      <c r="C36" s="3"/>
      <c r="D36" s="10" t="s">
        <v>44</v>
      </c>
      <c r="E36" s="54"/>
      <c r="F36" s="54"/>
      <c r="G36" s="54"/>
      <c r="H36" s="59">
        <v>0</v>
      </c>
      <c r="I36" s="58">
        <v>0</v>
      </c>
      <c r="J36" s="59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3">
        <v>0</v>
      </c>
    </row>
    <row r="37" spans="1:16" ht="12.75">
      <c r="A37" s="8"/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6"/>
    </row>
    <row r="38" spans="1:16" ht="18.75" customHeight="1">
      <c r="A38" s="8"/>
      <c r="B38" s="91" t="s">
        <v>15</v>
      </c>
      <c r="C38" s="75" t="s">
        <v>52</v>
      </c>
      <c r="D38" s="75"/>
      <c r="E38" s="34"/>
      <c r="F38" s="34"/>
      <c r="G38" s="34"/>
      <c r="H38" s="24">
        <f aca="true" t="shared" si="10" ref="H38:O38">SUM(H40,H52,H56)</f>
        <v>34157834</v>
      </c>
      <c r="I38" s="24">
        <f t="shared" si="10"/>
        <v>899685</v>
      </c>
      <c r="J38" s="24">
        <f t="shared" si="10"/>
        <v>2003849</v>
      </c>
      <c r="K38" s="24">
        <f>SUM(K40,K52,K56)</f>
        <v>11719300</v>
      </c>
      <c r="L38" s="24">
        <f>L40+L52+L56</f>
        <v>7500000</v>
      </c>
      <c r="M38" s="24">
        <f>M40+M52+M56</f>
        <v>5500000</v>
      </c>
      <c r="N38" s="24">
        <f>N40+N52+N56</f>
        <v>4735000</v>
      </c>
      <c r="O38" s="24">
        <f t="shared" si="10"/>
        <v>1800000</v>
      </c>
      <c r="P38" s="24">
        <f>P40+P52+P56</f>
        <v>31254300</v>
      </c>
    </row>
    <row r="39" spans="1:16" ht="12.75">
      <c r="A39" s="8"/>
      <c r="B39" s="92"/>
      <c r="C39" s="72" t="s">
        <v>12</v>
      </c>
      <c r="D39" s="73"/>
      <c r="E39" s="4"/>
      <c r="F39" s="4"/>
      <c r="G39" s="4"/>
      <c r="H39" s="38"/>
      <c r="I39" s="38"/>
      <c r="J39" s="38"/>
      <c r="K39" s="38"/>
      <c r="L39" s="38"/>
      <c r="M39" s="38"/>
      <c r="N39" s="38"/>
      <c r="O39" s="39"/>
      <c r="P39" s="39"/>
    </row>
    <row r="40" spans="1:16" s="31" customFormat="1" ht="23.25" customHeight="1">
      <c r="A40" s="30"/>
      <c r="B40" s="92"/>
      <c r="C40" s="27" t="s">
        <v>13</v>
      </c>
      <c r="D40" s="35" t="s">
        <v>33</v>
      </c>
      <c r="E40" s="36"/>
      <c r="F40" s="29"/>
      <c r="G40" s="29"/>
      <c r="H40" s="24">
        <f aca="true" t="shared" si="11" ref="H40:O40">SUM(H41,H44,H47)</f>
        <v>11775750</v>
      </c>
      <c r="I40" s="24">
        <f t="shared" si="11"/>
        <v>199685</v>
      </c>
      <c r="J40" s="24">
        <f t="shared" si="11"/>
        <v>1156765</v>
      </c>
      <c r="K40" s="24">
        <f t="shared" si="11"/>
        <v>10419300</v>
      </c>
      <c r="L40" s="24">
        <f t="shared" si="11"/>
        <v>0</v>
      </c>
      <c r="M40" s="24">
        <f t="shared" si="11"/>
        <v>0</v>
      </c>
      <c r="N40" s="24">
        <f t="shared" si="11"/>
        <v>0</v>
      </c>
      <c r="O40" s="24">
        <f t="shared" si="11"/>
        <v>0</v>
      </c>
      <c r="P40" s="24">
        <f>P41+P44+P47</f>
        <v>10419300</v>
      </c>
    </row>
    <row r="41" spans="1:16" ht="25.5">
      <c r="A41" s="8"/>
      <c r="B41" s="92"/>
      <c r="C41" s="65" t="s">
        <v>29</v>
      </c>
      <c r="D41" s="35" t="s">
        <v>20</v>
      </c>
      <c r="E41" s="55" t="s">
        <v>47</v>
      </c>
      <c r="F41" s="29">
        <v>2011</v>
      </c>
      <c r="G41" s="29">
        <v>2012</v>
      </c>
      <c r="H41" s="24">
        <f aca="true" t="shared" si="12" ref="H41:O41">SUM(H42,H43)</f>
        <v>1597765</v>
      </c>
      <c r="I41" s="24">
        <f t="shared" si="12"/>
        <v>0</v>
      </c>
      <c r="J41" s="24">
        <f t="shared" si="12"/>
        <v>6765</v>
      </c>
      <c r="K41" s="24">
        <f t="shared" si="12"/>
        <v>1591000</v>
      </c>
      <c r="L41" s="24">
        <v>0</v>
      </c>
      <c r="M41" s="25">
        <f t="shared" si="12"/>
        <v>0</v>
      </c>
      <c r="N41" s="25">
        <f t="shared" si="12"/>
        <v>0</v>
      </c>
      <c r="O41" s="25">
        <f t="shared" si="12"/>
        <v>0</v>
      </c>
      <c r="P41" s="24">
        <f>P42+P43</f>
        <v>1591000</v>
      </c>
    </row>
    <row r="42" spans="1:16" ht="12.75">
      <c r="A42" s="8"/>
      <c r="B42" s="92"/>
      <c r="C42" s="3"/>
      <c r="D42" s="6" t="s">
        <v>19</v>
      </c>
      <c r="E42" s="9"/>
      <c r="F42" s="3"/>
      <c r="G42" s="3"/>
      <c r="H42" s="37">
        <f>SUM(I42,J42,K42,L42,M42,N42,O42)</f>
        <v>1120465</v>
      </c>
      <c r="I42" s="37">
        <v>0</v>
      </c>
      <c r="J42" s="37">
        <v>6765</v>
      </c>
      <c r="K42" s="37">
        <v>1113700</v>
      </c>
      <c r="L42" s="37">
        <v>0</v>
      </c>
      <c r="M42" s="37">
        <v>0</v>
      </c>
      <c r="N42" s="37">
        <v>0</v>
      </c>
      <c r="O42" s="37">
        <v>0</v>
      </c>
      <c r="P42" s="61">
        <f>SUM(O42,N42,M42,L42,K42,J42,)-6765</f>
        <v>1113700</v>
      </c>
    </row>
    <row r="43" spans="1:16" ht="12.75">
      <c r="A43" s="8"/>
      <c r="B43" s="92"/>
      <c r="C43" s="3"/>
      <c r="D43" s="10" t="s">
        <v>21</v>
      </c>
      <c r="E43" s="9"/>
      <c r="F43" s="3"/>
      <c r="G43" s="3"/>
      <c r="H43" s="37">
        <f>SUM(I43,J43,K43,L43,M43,N43,O43)</f>
        <v>477300</v>
      </c>
      <c r="I43" s="37">
        <v>0</v>
      </c>
      <c r="J43" s="37">
        <v>0</v>
      </c>
      <c r="K43" s="37">
        <v>477300</v>
      </c>
      <c r="L43" s="37">
        <v>0</v>
      </c>
      <c r="M43" s="37">
        <v>0</v>
      </c>
      <c r="N43" s="37">
        <v>0</v>
      </c>
      <c r="O43" s="37">
        <v>0</v>
      </c>
      <c r="P43" s="61">
        <f>SUM(O43,N43,M43,L43,K43,J43,)</f>
        <v>477300</v>
      </c>
    </row>
    <row r="44" spans="1:16" ht="12.75">
      <c r="A44" s="8"/>
      <c r="B44" s="92"/>
      <c r="C44" s="65" t="s">
        <v>29</v>
      </c>
      <c r="D44" s="53" t="s">
        <v>22</v>
      </c>
      <c r="E44" s="55" t="s">
        <v>47</v>
      </c>
      <c r="F44" s="29">
        <v>2010</v>
      </c>
      <c r="G44" s="29">
        <v>2012</v>
      </c>
      <c r="H44" s="24">
        <f aca="true" t="shared" si="13" ref="H44:O44">SUM(H45,H46)</f>
        <v>2706068</v>
      </c>
      <c r="I44" s="24">
        <f>I45+I46</f>
        <v>199668</v>
      </c>
      <c r="J44" s="24">
        <f t="shared" si="13"/>
        <v>550000</v>
      </c>
      <c r="K44" s="24">
        <f t="shared" si="13"/>
        <v>1956400</v>
      </c>
      <c r="L44" s="24">
        <f t="shared" si="13"/>
        <v>0</v>
      </c>
      <c r="M44" s="25">
        <f t="shared" si="13"/>
        <v>0</v>
      </c>
      <c r="N44" s="25">
        <f t="shared" si="13"/>
        <v>0</v>
      </c>
      <c r="O44" s="25">
        <f t="shared" si="13"/>
        <v>0</v>
      </c>
      <c r="P44" s="24">
        <f>P45+P46</f>
        <v>1956400</v>
      </c>
    </row>
    <row r="45" spans="1:16" ht="12.75">
      <c r="A45" s="8"/>
      <c r="B45" s="92"/>
      <c r="C45" s="3"/>
      <c r="D45" s="6" t="s">
        <v>19</v>
      </c>
      <c r="E45" s="9"/>
      <c r="F45" s="3"/>
      <c r="G45" s="3"/>
      <c r="H45" s="37">
        <f>SUM(I45,J45,K45,L45,M45,N45,O45)</f>
        <v>2119148</v>
      </c>
      <c r="I45" s="37">
        <v>199668</v>
      </c>
      <c r="J45" s="37">
        <v>550000</v>
      </c>
      <c r="K45" s="37">
        <v>1369480</v>
      </c>
      <c r="L45" s="37">
        <v>0</v>
      </c>
      <c r="M45" s="37">
        <v>0</v>
      </c>
      <c r="N45" s="37">
        <v>0</v>
      </c>
      <c r="O45" s="37">
        <v>0</v>
      </c>
      <c r="P45" s="61">
        <f>SUM(O45,N45,M45,L45,K45,J45,)-353075-259929+63004</f>
        <v>1369480</v>
      </c>
    </row>
    <row r="46" spans="1:16" ht="12.75">
      <c r="A46" s="8"/>
      <c r="B46" s="92"/>
      <c r="C46" s="3"/>
      <c r="D46" s="10" t="s">
        <v>21</v>
      </c>
      <c r="E46" s="9"/>
      <c r="F46" s="3"/>
      <c r="G46" s="3"/>
      <c r="H46" s="37">
        <f>SUM(I46,J46,K46,L46,M46,N46,O46)</f>
        <v>586920</v>
      </c>
      <c r="I46" s="37">
        <v>0</v>
      </c>
      <c r="J46" s="37">
        <v>0</v>
      </c>
      <c r="K46" s="37">
        <v>586920</v>
      </c>
      <c r="L46" s="37">
        <v>0</v>
      </c>
      <c r="M46" s="37">
        <v>0</v>
      </c>
      <c r="N46" s="37">
        <v>0</v>
      </c>
      <c r="O46" s="37">
        <v>0</v>
      </c>
      <c r="P46" s="61">
        <f>SUM(O46,N46,M46,L46,K46,J46,)</f>
        <v>586920</v>
      </c>
    </row>
    <row r="47" spans="1:16" ht="12.75">
      <c r="A47" s="8"/>
      <c r="B47" s="16"/>
      <c r="C47" s="65" t="s">
        <v>29</v>
      </c>
      <c r="D47" s="53" t="s">
        <v>23</v>
      </c>
      <c r="E47" s="55" t="s">
        <v>47</v>
      </c>
      <c r="F47" s="29">
        <v>2010</v>
      </c>
      <c r="G47" s="29">
        <v>2012</v>
      </c>
      <c r="H47" s="24">
        <f aca="true" t="shared" si="14" ref="H47:O47">SUM(H48,H49)</f>
        <v>7471917</v>
      </c>
      <c r="I47" s="24">
        <f t="shared" si="14"/>
        <v>17</v>
      </c>
      <c r="J47" s="24">
        <f t="shared" si="14"/>
        <v>600000</v>
      </c>
      <c r="K47" s="24">
        <f t="shared" si="14"/>
        <v>6871900</v>
      </c>
      <c r="L47" s="25">
        <f t="shared" si="14"/>
        <v>0</v>
      </c>
      <c r="M47" s="25">
        <f t="shared" si="14"/>
        <v>0</v>
      </c>
      <c r="N47" s="25">
        <f t="shared" si="14"/>
        <v>0</v>
      </c>
      <c r="O47" s="25">
        <f t="shared" si="14"/>
        <v>0</v>
      </c>
      <c r="P47" s="24">
        <f>P48+P49</f>
        <v>6871900</v>
      </c>
    </row>
    <row r="48" spans="1:16" ht="12.75">
      <c r="A48" s="8"/>
      <c r="B48" s="46"/>
      <c r="C48" s="3"/>
      <c r="D48" s="6" t="s">
        <v>19</v>
      </c>
      <c r="E48" s="21"/>
      <c r="F48" s="3"/>
      <c r="G48" s="3"/>
      <c r="H48" s="37">
        <f>SUM(I48,J48,K48,L48,M48,N48,O48)</f>
        <v>5410347</v>
      </c>
      <c r="I48" s="37">
        <v>17</v>
      </c>
      <c r="J48" s="37">
        <v>600000</v>
      </c>
      <c r="K48" s="37">
        <v>4810330</v>
      </c>
      <c r="L48" s="37">
        <v>0</v>
      </c>
      <c r="M48" s="37">
        <v>0</v>
      </c>
      <c r="N48" s="37">
        <v>0</v>
      </c>
      <c r="O48" s="37">
        <v>0</v>
      </c>
      <c r="P48" s="61">
        <f>4270000-568952+1109282</f>
        <v>4810330</v>
      </c>
    </row>
    <row r="49" spans="1:16" ht="12.75">
      <c r="A49" s="8"/>
      <c r="B49" s="46"/>
      <c r="C49" s="3"/>
      <c r="D49" s="10" t="s">
        <v>21</v>
      </c>
      <c r="E49" s="21"/>
      <c r="F49" s="3"/>
      <c r="G49" s="3"/>
      <c r="H49" s="37">
        <f>SUM(I49,J49,K49,L49,M49,N49,O49)</f>
        <v>2061570</v>
      </c>
      <c r="I49" s="37">
        <v>0</v>
      </c>
      <c r="J49" s="37">
        <v>0</v>
      </c>
      <c r="K49" s="37">
        <v>2061570</v>
      </c>
      <c r="L49" s="37">
        <v>0</v>
      </c>
      <c r="M49" s="37">
        <v>0</v>
      </c>
      <c r="N49" s="37">
        <v>0</v>
      </c>
      <c r="O49" s="37">
        <v>0</v>
      </c>
      <c r="P49" s="61">
        <f>SUM(O49,N49,M49,L49,K49,J49,)</f>
        <v>2061570</v>
      </c>
    </row>
    <row r="50" spans="1:16" ht="12.75">
      <c r="A50" s="17"/>
      <c r="B50" s="63"/>
      <c r="C50" s="3"/>
      <c r="D50" s="6"/>
      <c r="E50" s="9"/>
      <c r="F50" s="3"/>
      <c r="G50" s="3"/>
      <c r="H50" s="37"/>
      <c r="I50" s="37"/>
      <c r="J50" s="37"/>
      <c r="K50" s="37"/>
      <c r="L50" s="37"/>
      <c r="M50" s="37"/>
      <c r="N50" s="37"/>
      <c r="O50" s="37"/>
      <c r="P50" s="24"/>
    </row>
    <row r="51" spans="1:16" ht="12.75">
      <c r="A51" s="45">
        <v>1</v>
      </c>
      <c r="B51" s="84">
        <v>2</v>
      </c>
      <c r="C51" s="85"/>
      <c r="D51" s="86"/>
      <c r="E51" s="48" t="s">
        <v>51</v>
      </c>
      <c r="F51" s="45">
        <v>4</v>
      </c>
      <c r="G51" s="45">
        <v>5</v>
      </c>
      <c r="H51" s="49">
        <v>6</v>
      </c>
      <c r="I51" s="49">
        <v>7</v>
      </c>
      <c r="J51" s="49">
        <v>8</v>
      </c>
      <c r="K51" s="49">
        <v>9</v>
      </c>
      <c r="L51" s="49">
        <v>10</v>
      </c>
      <c r="M51" s="49">
        <v>11</v>
      </c>
      <c r="N51" s="49">
        <v>12</v>
      </c>
      <c r="O51" s="49">
        <v>13</v>
      </c>
      <c r="P51" s="50">
        <v>14</v>
      </c>
    </row>
    <row r="52" spans="1:16" s="33" customFormat="1" ht="27.75" customHeight="1">
      <c r="A52" s="32"/>
      <c r="B52" s="46"/>
      <c r="C52" s="27" t="s">
        <v>16</v>
      </c>
      <c r="D52" s="35" t="s">
        <v>34</v>
      </c>
      <c r="E52" s="40"/>
      <c r="F52" s="26"/>
      <c r="G52" s="26"/>
      <c r="H52" s="24">
        <f aca="true" t="shared" si="15" ref="H52:P52">SUM(H53)</f>
        <v>6606540</v>
      </c>
      <c r="I52" s="24">
        <f t="shared" si="15"/>
        <v>0</v>
      </c>
      <c r="J52" s="24">
        <f t="shared" si="15"/>
        <v>6540</v>
      </c>
      <c r="K52" s="57">
        <f t="shared" si="15"/>
        <v>1000000</v>
      </c>
      <c r="L52" s="24">
        <f>SUM(L53)</f>
        <v>3500000</v>
      </c>
      <c r="M52" s="24">
        <f>SUM(M53)</f>
        <v>2100000</v>
      </c>
      <c r="N52" s="24">
        <f t="shared" si="15"/>
        <v>0</v>
      </c>
      <c r="O52" s="24">
        <f t="shared" si="15"/>
        <v>0</v>
      </c>
      <c r="P52" s="24">
        <f t="shared" si="15"/>
        <v>6600000</v>
      </c>
    </row>
    <row r="53" spans="1:16" ht="12.75">
      <c r="A53" s="8"/>
      <c r="B53" s="46"/>
      <c r="C53" s="65" t="s">
        <v>29</v>
      </c>
      <c r="D53" s="35" t="s">
        <v>43</v>
      </c>
      <c r="E53" s="55" t="s">
        <v>47</v>
      </c>
      <c r="F53" s="29">
        <v>2011</v>
      </c>
      <c r="G53" s="29">
        <v>2014</v>
      </c>
      <c r="H53" s="24">
        <f aca="true" t="shared" si="16" ref="H53:O53">SUM(H54,H55)</f>
        <v>6606540</v>
      </c>
      <c r="I53" s="25">
        <f t="shared" si="16"/>
        <v>0</v>
      </c>
      <c r="J53" s="25">
        <f t="shared" si="16"/>
        <v>6540</v>
      </c>
      <c r="K53" s="68">
        <f>K54+K55</f>
        <v>1000000</v>
      </c>
      <c r="L53" s="25">
        <f>SUM(L54,L55)</f>
        <v>3500000</v>
      </c>
      <c r="M53" s="25">
        <v>2100000</v>
      </c>
      <c r="N53" s="25">
        <f t="shared" si="16"/>
        <v>0</v>
      </c>
      <c r="O53" s="25">
        <f t="shared" si="16"/>
        <v>0</v>
      </c>
      <c r="P53" s="24">
        <f>P54+P55</f>
        <v>6600000</v>
      </c>
    </row>
    <row r="54" spans="1:16" ht="12.75">
      <c r="A54" s="47"/>
      <c r="B54" s="46"/>
      <c r="C54" s="3"/>
      <c r="D54" s="6" t="s">
        <v>19</v>
      </c>
      <c r="E54" s="21"/>
      <c r="F54" s="3"/>
      <c r="G54" s="3"/>
      <c r="H54" s="37">
        <f>SUM(I54,J54,K54,L54,M54,N54,O54)</f>
        <v>4326540</v>
      </c>
      <c r="I54" s="37">
        <v>0</v>
      </c>
      <c r="J54" s="37">
        <v>6540</v>
      </c>
      <c r="K54" s="43">
        <v>700000</v>
      </c>
      <c r="L54" s="37">
        <v>2150000</v>
      </c>
      <c r="M54" s="37">
        <v>1470000</v>
      </c>
      <c r="N54" s="37">
        <v>0</v>
      </c>
      <c r="O54" s="37">
        <v>0</v>
      </c>
      <c r="P54" s="61">
        <f>K54+L54+M54</f>
        <v>4320000</v>
      </c>
    </row>
    <row r="55" spans="1:16" ht="12.75">
      <c r="A55" s="47"/>
      <c r="B55" s="46"/>
      <c r="C55" s="3"/>
      <c r="D55" s="10" t="s">
        <v>24</v>
      </c>
      <c r="E55" s="21"/>
      <c r="F55" s="3"/>
      <c r="G55" s="3"/>
      <c r="H55" s="37">
        <f>SUM(I55,J55,K55,L55,M55,N55,O55)</f>
        <v>2280000</v>
      </c>
      <c r="I55" s="37">
        <v>0</v>
      </c>
      <c r="J55" s="37">
        <v>0</v>
      </c>
      <c r="K55" s="66">
        <v>300000</v>
      </c>
      <c r="L55" s="37">
        <v>1350000</v>
      </c>
      <c r="M55" s="37">
        <v>630000</v>
      </c>
      <c r="N55" s="37">
        <v>0</v>
      </c>
      <c r="O55" s="37">
        <v>0</v>
      </c>
      <c r="P55" s="61">
        <f>K55+L55+M55</f>
        <v>2280000</v>
      </c>
    </row>
    <row r="56" spans="1:16" s="31" customFormat="1" ht="20.25" customHeight="1">
      <c r="A56" s="47"/>
      <c r="B56" s="46"/>
      <c r="C56" s="27" t="s">
        <v>17</v>
      </c>
      <c r="D56" s="35" t="s">
        <v>35</v>
      </c>
      <c r="E56" s="29"/>
      <c r="F56" s="29"/>
      <c r="G56" s="29"/>
      <c r="H56" s="24">
        <f aca="true" t="shared" si="17" ref="H56:O56">SUM(H57,H59,H61)</f>
        <v>15775544</v>
      </c>
      <c r="I56" s="24">
        <f t="shared" si="17"/>
        <v>700000</v>
      </c>
      <c r="J56" s="24">
        <f t="shared" si="17"/>
        <v>840544</v>
      </c>
      <c r="K56" s="24">
        <f t="shared" si="17"/>
        <v>300000</v>
      </c>
      <c r="L56" s="24">
        <f t="shared" si="17"/>
        <v>4000000</v>
      </c>
      <c r="M56" s="24">
        <f t="shared" si="17"/>
        <v>3400000</v>
      </c>
      <c r="N56" s="24">
        <f t="shared" si="17"/>
        <v>4735000</v>
      </c>
      <c r="O56" s="24">
        <f t="shared" si="17"/>
        <v>1800000</v>
      </c>
      <c r="P56" s="24">
        <f>P57+P59+P61</f>
        <v>14235000</v>
      </c>
    </row>
    <row r="57" spans="1:16" ht="25.5">
      <c r="A57" s="47"/>
      <c r="B57" s="16"/>
      <c r="C57" s="65" t="s">
        <v>29</v>
      </c>
      <c r="D57" s="35" t="s">
        <v>25</v>
      </c>
      <c r="E57" s="55" t="s">
        <v>47</v>
      </c>
      <c r="F57" s="29">
        <v>2011</v>
      </c>
      <c r="G57" s="29">
        <v>2015</v>
      </c>
      <c r="H57" s="24">
        <f aca="true" t="shared" si="18" ref="H57:O57">SUM(H58)</f>
        <v>5555000</v>
      </c>
      <c r="I57" s="25">
        <f t="shared" si="18"/>
        <v>0</v>
      </c>
      <c r="J57" s="25">
        <f t="shared" si="18"/>
        <v>5000</v>
      </c>
      <c r="K57" s="25">
        <f t="shared" si="18"/>
        <v>100000</v>
      </c>
      <c r="L57" s="25">
        <f t="shared" si="18"/>
        <v>2000000</v>
      </c>
      <c r="M57" s="25">
        <f t="shared" si="18"/>
        <v>1400000</v>
      </c>
      <c r="N57" s="25">
        <f t="shared" si="18"/>
        <v>2050000</v>
      </c>
      <c r="O57" s="25">
        <f t="shared" si="18"/>
        <v>0</v>
      </c>
      <c r="P57" s="24">
        <f>P58</f>
        <v>5550000</v>
      </c>
    </row>
    <row r="58" spans="1:16" ht="12.75">
      <c r="A58" s="8"/>
      <c r="B58" s="16"/>
      <c r="C58" s="3"/>
      <c r="D58" s="6" t="s">
        <v>19</v>
      </c>
      <c r="E58" s="21"/>
      <c r="F58" s="3"/>
      <c r="G58" s="3"/>
      <c r="H58" s="37">
        <f>SUM(I58,J58,K58,L58,M58,N58,O58)</f>
        <v>5555000</v>
      </c>
      <c r="I58" s="37">
        <v>0</v>
      </c>
      <c r="J58" s="37">
        <v>5000</v>
      </c>
      <c r="K58" s="37">
        <v>100000</v>
      </c>
      <c r="L58" s="37">
        <v>2000000</v>
      </c>
      <c r="M58" s="37">
        <v>1400000</v>
      </c>
      <c r="N58" s="37">
        <v>2050000</v>
      </c>
      <c r="O58" s="37">
        <v>0</v>
      </c>
      <c r="P58" s="61">
        <f>K58+L58+M58+N58</f>
        <v>5550000</v>
      </c>
    </row>
    <row r="59" spans="1:16" ht="25.5">
      <c r="A59" s="8"/>
      <c r="B59" s="16"/>
      <c r="C59" s="65" t="s">
        <v>29</v>
      </c>
      <c r="D59" s="35" t="s">
        <v>26</v>
      </c>
      <c r="E59" s="55" t="s">
        <v>47</v>
      </c>
      <c r="F59" s="29">
        <v>2010</v>
      </c>
      <c r="G59" s="29">
        <v>2016</v>
      </c>
      <c r="H59" s="24">
        <f aca="true" t="shared" si="19" ref="H59:O59">SUM(H60)</f>
        <v>5429444</v>
      </c>
      <c r="I59" s="25">
        <f t="shared" si="19"/>
        <v>700000</v>
      </c>
      <c r="J59" s="25">
        <f t="shared" si="19"/>
        <v>744444</v>
      </c>
      <c r="K59" s="25">
        <f t="shared" si="19"/>
        <v>100000</v>
      </c>
      <c r="L59" s="25">
        <f t="shared" si="19"/>
        <v>1000000</v>
      </c>
      <c r="M59" s="25">
        <f t="shared" si="19"/>
        <v>1000000</v>
      </c>
      <c r="N59" s="25">
        <f t="shared" si="19"/>
        <v>985000</v>
      </c>
      <c r="O59" s="25">
        <f t="shared" si="19"/>
        <v>900000</v>
      </c>
      <c r="P59" s="24">
        <f>P60</f>
        <v>3985000</v>
      </c>
    </row>
    <row r="60" spans="1:16" ht="12.75">
      <c r="A60" s="8"/>
      <c r="B60" s="16"/>
      <c r="C60" s="3"/>
      <c r="D60" s="6" t="s">
        <v>19</v>
      </c>
      <c r="E60" s="21"/>
      <c r="F60" s="3"/>
      <c r="G60" s="3"/>
      <c r="H60" s="37">
        <f>SUM(I60,J60,K60,L60,M60,N60,O60)</f>
        <v>5429444</v>
      </c>
      <c r="I60" s="37">
        <v>700000</v>
      </c>
      <c r="J60" s="37">
        <v>744444</v>
      </c>
      <c r="K60" s="37">
        <v>100000</v>
      </c>
      <c r="L60" s="37">
        <v>1000000</v>
      </c>
      <c r="M60" s="37">
        <v>1000000</v>
      </c>
      <c r="N60" s="37">
        <v>985000</v>
      </c>
      <c r="O60" s="37">
        <v>900000</v>
      </c>
      <c r="P60" s="61">
        <f>K60+L60+M60+N60+O60</f>
        <v>3985000</v>
      </c>
    </row>
    <row r="61" spans="1:16" ht="25.5">
      <c r="A61" s="8"/>
      <c r="B61" s="16"/>
      <c r="C61" s="65" t="s">
        <v>29</v>
      </c>
      <c r="D61" s="35" t="s">
        <v>27</v>
      </c>
      <c r="E61" s="55" t="s">
        <v>47</v>
      </c>
      <c r="F61" s="29">
        <v>2011</v>
      </c>
      <c r="G61" s="29">
        <v>2016</v>
      </c>
      <c r="H61" s="24">
        <f aca="true" t="shared" si="20" ref="H61:O61">SUM(H62)</f>
        <v>4791100</v>
      </c>
      <c r="I61" s="25">
        <f t="shared" si="20"/>
        <v>0</v>
      </c>
      <c r="J61" s="25">
        <f t="shared" si="20"/>
        <v>91100</v>
      </c>
      <c r="K61" s="25">
        <f t="shared" si="20"/>
        <v>100000</v>
      </c>
      <c r="L61" s="25">
        <f t="shared" si="20"/>
        <v>1000000</v>
      </c>
      <c r="M61" s="25">
        <f t="shared" si="20"/>
        <v>1000000</v>
      </c>
      <c r="N61" s="25">
        <f t="shared" si="20"/>
        <v>1700000</v>
      </c>
      <c r="O61" s="25">
        <f t="shared" si="20"/>
        <v>900000</v>
      </c>
      <c r="P61" s="24">
        <f>P62</f>
        <v>4700000</v>
      </c>
    </row>
    <row r="62" spans="1:16" ht="12.75">
      <c r="A62" s="8"/>
      <c r="B62" s="16"/>
      <c r="C62" s="3"/>
      <c r="D62" s="6" t="s">
        <v>19</v>
      </c>
      <c r="E62" s="21"/>
      <c r="F62" s="3"/>
      <c r="G62" s="3"/>
      <c r="H62" s="37">
        <f>SUM(I62,J62,K62,L62,M62,N62,O62)</f>
        <v>4791100</v>
      </c>
      <c r="I62" s="37">
        <v>0</v>
      </c>
      <c r="J62" s="37">
        <v>91100</v>
      </c>
      <c r="K62" s="37">
        <v>100000</v>
      </c>
      <c r="L62" s="37">
        <v>1000000</v>
      </c>
      <c r="M62" s="37">
        <v>1000000</v>
      </c>
      <c r="N62" s="37">
        <v>1700000</v>
      </c>
      <c r="O62" s="37">
        <v>900000</v>
      </c>
      <c r="P62" s="61">
        <f>K62+L62+M62+N62+O62</f>
        <v>4700000</v>
      </c>
    </row>
    <row r="63" spans="1:16" ht="12.75">
      <c r="A63" s="17"/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6"/>
      <c r="P63" s="3"/>
    </row>
    <row r="64" ht="27" customHeight="1"/>
    <row r="66" ht="77.25" customHeight="1"/>
    <row r="67" ht="12.75" customHeight="1"/>
    <row r="70" s="23" customFormat="1" ht="12.75"/>
  </sheetData>
  <sheetProtection/>
  <mergeCells count="34">
    <mergeCell ref="Q5:Q6"/>
    <mergeCell ref="B7:D7"/>
    <mergeCell ref="C16:D16"/>
    <mergeCell ref="B16:B20"/>
    <mergeCell ref="B10:D10"/>
    <mergeCell ref="J5:N5"/>
    <mergeCell ref="H5:H6"/>
    <mergeCell ref="O5:O6"/>
    <mergeCell ref="P5:P6"/>
    <mergeCell ref="I5:I6"/>
    <mergeCell ref="E5:E6"/>
    <mergeCell ref="F5:G5"/>
    <mergeCell ref="C24:D24"/>
    <mergeCell ref="B24:B36"/>
    <mergeCell ref="C11:D11"/>
    <mergeCell ref="B8:D8"/>
    <mergeCell ref="B23:D23"/>
    <mergeCell ref="B21:P21"/>
    <mergeCell ref="A9:P9"/>
    <mergeCell ref="A5:A6"/>
    <mergeCell ref="B5:D6"/>
    <mergeCell ref="B63:O63"/>
    <mergeCell ref="N1:P1"/>
    <mergeCell ref="A1:M1"/>
    <mergeCell ref="C12:D12"/>
    <mergeCell ref="B11:B15"/>
    <mergeCell ref="B38:B46"/>
    <mergeCell ref="B51:D51"/>
    <mergeCell ref="B37:P37"/>
    <mergeCell ref="C39:D39"/>
    <mergeCell ref="C25:D25"/>
    <mergeCell ref="A14:A21"/>
    <mergeCell ref="C38:D38"/>
    <mergeCell ref="B22:D22"/>
  </mergeCells>
  <printOptions/>
  <pageMargins left="0.7" right="0.7" top="0.75" bottom="0.75" header="0.3" footer="0.3"/>
  <pageSetup horizontalDpi="600" verticalDpi="600" orientation="landscape" paperSize="9" scale="56" r:id="rId1"/>
  <headerFooter alignWithMargins="0">
    <oddHeader>&amp;RZał nr 2 do uchwały Nr XVII/119/11 Rady Miejskiej Brzegu z dnia 28 października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w Brzegu</cp:lastModifiedBy>
  <cp:lastPrinted>2011-10-31T09:39:51Z</cp:lastPrinted>
  <dcterms:created xsi:type="dcterms:W3CDTF">2010-11-10T13:20:43Z</dcterms:created>
  <dcterms:modified xsi:type="dcterms:W3CDTF">2011-10-31T09:39:57Z</dcterms:modified>
  <cp:category/>
  <cp:version/>
  <cp:contentType/>
  <cp:contentStatus/>
</cp:coreProperties>
</file>