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<sst xmlns="http://schemas.openxmlformats.org/spreadsheetml/2006/main" count="172" uniqueCount="79">
  <si>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</si>
  <si>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</si>
  <si>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</si>
  <si>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</si>
  <si>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</si>
  <si>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</si>
  <si>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</si>
  <si>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</si>
  <si>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</si>
  <si>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</si>
  <si>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</si>
  <si>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</si>
  <si>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</si>
  <si>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</si>
  <si>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</si>
  <si>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</si>
  <si>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</si>
  <si>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</si>
  <si>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</si>
  <si>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</si>
  <si>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</si>
  <si>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</si>
  <si>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</si>
  <si>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</si>
  <si>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</si>
  <si>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</si>
  <si>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</si>
  <si>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</si>
  <si>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</si>
  <si>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</si>
  <si>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</si>
  <si>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</si>
  <si>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</si>
  <si>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</si>
  <si>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</si>
  <si>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</si>
  <si>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</si>
  <si>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</si>
  <si>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</si>
  <si>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</si>
  <si>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</si>
  <si>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</si>
  <si>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</si>
  <si>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</si>
  <si>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</si>
  <si>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</si>
  <si>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</si>
  <si>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</si>
  <si>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</si>
  <si>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>Program Operacyjny Kapitał Ludzki (POKL) 2007-2013</t>
  </si>
  <si>
    <t>Odbudowa stawu rekreacyjnego w Parku Wolności w Brzegu -etap I</t>
  </si>
  <si>
    <t>Wieloletnie pozostałe programy, projekty lub zadania - razem:</t>
  </si>
  <si>
    <t>3)</t>
  </si>
  <si>
    <t xml:space="preserve">a) </t>
  </si>
  <si>
    <t xml:space="preserve">przedsięwzięcie </t>
  </si>
  <si>
    <t xml:space="preserve">Letnie i zimowe utrzymanie czystości jezdni, chodniów i ulic gminnych </t>
  </si>
  <si>
    <t xml:space="preserve">Urząd Miasta </t>
  </si>
  <si>
    <t xml:space="preserve">środki zewnętrzne </t>
  </si>
  <si>
    <t>środki własne</t>
  </si>
  <si>
    <t>Organizacja i prowadzenie komunikacji miejskiej na terenie Gminy Miasto Brzeg</t>
  </si>
  <si>
    <t>Bierzące utrzymanie, konserwacja i porządkowanie terenów zieleni na rejonie I w Brzegu</t>
  </si>
  <si>
    <t>Bierzące utrzymanie, konserwacja i porządkowanie terenów zieleni na rejonie II w Brzegu</t>
  </si>
  <si>
    <t>Bierzące utrzymanie, konserwacja i porządkowanie fos, fontann, zbiorników wodnych i rowów zlokalizowanych na terenach zieleni miejskiej w Brzegu</t>
  </si>
  <si>
    <t>Bierzące utrzymanie, konserwacja i porządkowanie Parku Wolności w Brzegu</t>
  </si>
  <si>
    <t>Opieka weterynaryjna nad bezdomnymi zwierzętami</t>
  </si>
  <si>
    <t>Ochrona mienia Ratusza</t>
  </si>
  <si>
    <t>Nakłady poniesione do dnia 31.12.2010 r.</t>
  </si>
  <si>
    <t>Utrzymanie tymczasowego przytuliska wraz z odłowem i przewozem bezdomnych zwierząt</t>
  </si>
  <si>
    <t>środki zewnętrzne</t>
  </si>
  <si>
    <t>Umowy, których realizacja w roku budżetowym i w latach następnych jest niezbędna dla zapewnienia ciągłości działania jednostki i których płatności przypadają w okresie dłuższym niż rok</t>
  </si>
  <si>
    <t>Ochrona i zabezpieczenia krytej pływalni w zakresie ratownictwa wodnego</t>
  </si>
  <si>
    <t xml:space="preserve">Miejski Ośrodek Sportu i Rekreacji </t>
  </si>
  <si>
    <t xml:space="preserve">Konserwacja i naprawa urządzeń dzwigowychw </t>
  </si>
  <si>
    <t>Publiczne Przedszkole  nr 10</t>
  </si>
  <si>
    <t>Ochrona obiektu</t>
  </si>
  <si>
    <t xml:space="preserve">"Opolskie e-szkołą, szkoła ku przyszłości" </t>
  </si>
  <si>
    <t xml:space="preserve">Żłobek Miejski </t>
  </si>
  <si>
    <t>środki zewnętrzne (POKL WO)</t>
  </si>
  <si>
    <t>Program Operacyjny Kapitał Ludzki (POKL 2007-2013)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</si>
</sst>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5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3" fontId="2" fillId="0" borderId="0" xfId="0" applyNumberFormat="1" applyFont="1" applyAlignment="1">
      <alignment/>
    </xf>
    <xf numFmtId="49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vertical="top"/>
    </xf>
    <xf numFmtId="49" fontId="3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22" xfId="0" applyFont="1" applyBorder="1" applyAlignment="1">
      <alignment horizontal="center" vertical="top"/>
    </xf>
    <xf numFmtId="0" fontId="2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77" zoomScalePageLayoutView="0" workbookViewId="0" topLeftCell="A38">
      <selection activeCell="A47" sqref="A47:B47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5.6992187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3" t="s">
        <v>41</v>
      </c>
      <c r="O1" s="103"/>
      <c r="P1" s="103"/>
    </row>
    <row r="2" ht="14.25">
      <c r="P2" s="37" t="s">
        <v>42</v>
      </c>
    </row>
    <row r="3" ht="1.5" customHeight="1"/>
    <row r="4" ht="12.75" customHeight="1" hidden="1"/>
    <row r="5" spans="1:17" ht="38.25" customHeight="1">
      <c r="A5" s="109" t="s">
        <v>0</v>
      </c>
      <c r="B5" s="94" t="s">
        <v>1</v>
      </c>
      <c r="C5" s="95"/>
      <c r="D5" s="96"/>
      <c r="E5" s="109" t="s">
        <v>2</v>
      </c>
      <c r="F5" s="109" t="s">
        <v>3</v>
      </c>
      <c r="G5" s="109"/>
      <c r="H5" s="109" t="s">
        <v>6</v>
      </c>
      <c r="I5" s="115" t="s">
        <v>66</v>
      </c>
      <c r="J5" s="109" t="s">
        <v>18</v>
      </c>
      <c r="K5" s="109"/>
      <c r="L5" s="109"/>
      <c r="M5" s="109"/>
      <c r="N5" s="109"/>
      <c r="O5" s="109" t="s">
        <v>31</v>
      </c>
      <c r="P5" s="109" t="s">
        <v>32</v>
      </c>
      <c r="Q5" s="117"/>
    </row>
    <row r="6" spans="1:17" ht="14.25" customHeight="1">
      <c r="A6" s="109"/>
      <c r="B6" s="97"/>
      <c r="C6" s="98"/>
      <c r="D6" s="99"/>
      <c r="E6" s="109"/>
      <c r="F6" s="1" t="s">
        <v>4</v>
      </c>
      <c r="G6" s="1" t="s">
        <v>5</v>
      </c>
      <c r="H6" s="109"/>
      <c r="I6" s="116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109"/>
      <c r="P6" s="109"/>
      <c r="Q6" s="117"/>
    </row>
    <row r="7" spans="1:16" ht="12.75">
      <c r="A7" s="12">
        <v>1</v>
      </c>
      <c r="B7" s="118">
        <v>2</v>
      </c>
      <c r="C7" s="119"/>
      <c r="D7" s="120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100" t="s">
        <v>28</v>
      </c>
      <c r="C8" s="101"/>
      <c r="D8" s="102"/>
      <c r="E8" s="3"/>
      <c r="F8" s="3"/>
      <c r="G8" s="3"/>
      <c r="H8" s="23">
        <f aca="true" t="shared" si="0" ref="H8:O8">SUM(H10,H60)</f>
        <v>57300406</v>
      </c>
      <c r="I8" s="23">
        <f t="shared" si="0"/>
        <v>5694253</v>
      </c>
      <c r="J8" s="23">
        <f t="shared" si="0"/>
        <v>5884039</v>
      </c>
      <c r="K8" s="23">
        <f t="shared" si="0"/>
        <v>19435444</v>
      </c>
      <c r="L8" s="23">
        <f t="shared" si="0"/>
        <v>8138900</v>
      </c>
      <c r="M8" s="23">
        <f t="shared" si="0"/>
        <v>5938900</v>
      </c>
      <c r="N8" s="23">
        <f t="shared" si="0"/>
        <v>5171200</v>
      </c>
      <c r="O8" s="23">
        <f t="shared" si="0"/>
        <v>7034400</v>
      </c>
      <c r="P8" s="23">
        <f>P10+P60</f>
        <v>35314194</v>
      </c>
    </row>
    <row r="9" spans="1:16" ht="15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ht="12.75">
      <c r="A10" s="14" t="s">
        <v>8</v>
      </c>
      <c r="B10" s="123" t="s">
        <v>10</v>
      </c>
      <c r="C10" s="123"/>
      <c r="D10" s="123"/>
      <c r="E10" s="3"/>
      <c r="F10" s="3"/>
      <c r="G10" s="3"/>
      <c r="H10" s="23">
        <f>H11+H16+H21</f>
        <v>10187800</v>
      </c>
      <c r="I10" s="23">
        <f aca="true" t="shared" si="1" ref="I10:O10">I11+I21</f>
        <v>0</v>
      </c>
      <c r="J10" s="23">
        <f>J11+J16+J21</f>
        <v>7506</v>
      </c>
      <c r="K10" s="23">
        <f>K11+K16+K21</f>
        <v>3428624</v>
      </c>
      <c r="L10" s="23">
        <f t="shared" si="1"/>
        <v>638900</v>
      </c>
      <c r="M10" s="23">
        <f t="shared" si="1"/>
        <v>438900</v>
      </c>
      <c r="N10" s="23">
        <f t="shared" si="1"/>
        <v>436200</v>
      </c>
      <c r="O10" s="23">
        <f t="shared" si="1"/>
        <v>5234400</v>
      </c>
      <c r="P10" s="23">
        <f>P11+P16+P21</f>
        <v>3208600</v>
      </c>
    </row>
    <row r="11" spans="1:16" ht="12.75">
      <c r="A11" s="7"/>
      <c r="B11" s="107" t="s">
        <v>14</v>
      </c>
      <c r="C11" s="110" t="s">
        <v>40</v>
      </c>
      <c r="D11" s="110"/>
      <c r="E11" s="3"/>
      <c r="F11" s="3"/>
      <c r="G11" s="3"/>
      <c r="H11" s="23">
        <f aca="true" t="shared" si="2" ref="H11:O11">SUM(H13)</f>
        <v>6979200</v>
      </c>
      <c r="I11" s="23">
        <f t="shared" si="2"/>
        <v>0</v>
      </c>
      <c r="J11" s="23">
        <f t="shared" si="2"/>
        <v>0</v>
      </c>
      <c r="K11" s="23">
        <f t="shared" si="2"/>
        <v>436200</v>
      </c>
      <c r="L11" s="23">
        <f t="shared" si="2"/>
        <v>436200</v>
      </c>
      <c r="M11" s="23">
        <f t="shared" si="2"/>
        <v>436200</v>
      </c>
      <c r="N11" s="23">
        <f t="shared" si="2"/>
        <v>436200</v>
      </c>
      <c r="O11" s="23">
        <f t="shared" si="2"/>
        <v>5234400</v>
      </c>
      <c r="P11" s="24">
        <v>0</v>
      </c>
    </row>
    <row r="12" spans="1:16" ht="12.75">
      <c r="A12" s="8"/>
      <c r="B12" s="108"/>
      <c r="C12" s="105" t="s">
        <v>12</v>
      </c>
      <c r="D12" s="106"/>
      <c r="E12" s="4"/>
      <c r="F12" s="4"/>
      <c r="G12" s="4"/>
      <c r="H12" s="35"/>
      <c r="I12" s="35"/>
      <c r="J12" s="35"/>
      <c r="K12" s="35"/>
      <c r="L12" s="35"/>
      <c r="M12" s="35"/>
      <c r="N12" s="35"/>
      <c r="O12" s="36"/>
      <c r="P12" s="34"/>
    </row>
    <row r="13" spans="1:16" ht="81" customHeight="1">
      <c r="A13" s="41"/>
      <c r="B13" s="108"/>
      <c r="C13" s="21" t="s">
        <v>13</v>
      </c>
      <c r="D13" s="15" t="s">
        <v>30</v>
      </c>
      <c r="E13" s="2"/>
      <c r="F13" s="1"/>
      <c r="G13" s="1"/>
      <c r="H13" s="23">
        <f aca="true" t="shared" si="3" ref="H13:O13">SUM(H14)</f>
        <v>6979200</v>
      </c>
      <c r="I13" s="23">
        <f t="shared" si="3"/>
        <v>0</v>
      </c>
      <c r="J13" s="23">
        <f t="shared" si="3"/>
        <v>0</v>
      </c>
      <c r="K13" s="23">
        <f t="shared" si="3"/>
        <v>436200</v>
      </c>
      <c r="L13" s="23">
        <f t="shared" si="3"/>
        <v>436200</v>
      </c>
      <c r="M13" s="23">
        <f t="shared" si="3"/>
        <v>436200</v>
      </c>
      <c r="N13" s="23">
        <f t="shared" si="3"/>
        <v>436200</v>
      </c>
      <c r="O13" s="23">
        <f t="shared" si="3"/>
        <v>5234400</v>
      </c>
      <c r="P13" s="23">
        <v>0</v>
      </c>
    </row>
    <row r="14" spans="1:16" ht="25.5">
      <c r="A14" s="82"/>
      <c r="B14" s="108"/>
      <c r="C14" s="18" t="s">
        <v>29</v>
      </c>
      <c r="D14" s="19" t="s">
        <v>36</v>
      </c>
      <c r="E14" s="46" t="s">
        <v>48</v>
      </c>
      <c r="F14" s="28">
        <v>2008</v>
      </c>
      <c r="G14" s="28">
        <v>2027</v>
      </c>
      <c r="H14" s="34">
        <f aca="true" t="shared" si="4" ref="H14:O14">SUM(H15)</f>
        <v>6979200</v>
      </c>
      <c r="I14" s="34">
        <f t="shared" si="4"/>
        <v>0</v>
      </c>
      <c r="J14" s="34">
        <f t="shared" si="4"/>
        <v>0</v>
      </c>
      <c r="K14" s="34">
        <f t="shared" si="4"/>
        <v>436200</v>
      </c>
      <c r="L14" s="34">
        <f t="shared" si="4"/>
        <v>436200</v>
      </c>
      <c r="M14" s="34">
        <f t="shared" si="4"/>
        <v>436200</v>
      </c>
      <c r="N14" s="34">
        <f t="shared" si="4"/>
        <v>436200</v>
      </c>
      <c r="O14" s="34">
        <f t="shared" si="4"/>
        <v>5234400</v>
      </c>
      <c r="P14" s="23">
        <v>0</v>
      </c>
    </row>
    <row r="15" spans="1:16" ht="12.75">
      <c r="A15" s="82"/>
      <c r="B15" s="108"/>
      <c r="C15" s="3"/>
      <c r="D15" s="17" t="s">
        <v>19</v>
      </c>
      <c r="E15" s="9"/>
      <c r="F15" s="3"/>
      <c r="G15" s="3"/>
      <c r="H15" s="34">
        <f>SUM(I15,J15,K15,L15,M15,N15,O15)</f>
        <v>6979200</v>
      </c>
      <c r="I15" s="34">
        <v>0</v>
      </c>
      <c r="J15" s="34">
        <v>0</v>
      </c>
      <c r="K15" s="34">
        <v>436200</v>
      </c>
      <c r="L15" s="34">
        <v>436200</v>
      </c>
      <c r="M15" s="34">
        <v>436200</v>
      </c>
      <c r="N15" s="34">
        <v>436200</v>
      </c>
      <c r="O15" s="34">
        <f>(4798200+436200)</f>
        <v>5234400</v>
      </c>
      <c r="P15" s="23">
        <v>0</v>
      </c>
    </row>
    <row r="16" spans="1:16" ht="38.25" customHeight="1">
      <c r="A16" s="82"/>
      <c r="B16" s="87" t="s">
        <v>15</v>
      </c>
      <c r="C16" s="121" t="s">
        <v>46</v>
      </c>
      <c r="D16" s="122"/>
      <c r="E16" s="9"/>
      <c r="F16" s="3"/>
      <c r="G16" s="3"/>
      <c r="H16" s="23">
        <f>H17</f>
        <v>27900</v>
      </c>
      <c r="I16" s="23">
        <f aca="true" t="shared" si="5" ref="I16:P16">I17</f>
        <v>0</v>
      </c>
      <c r="J16" s="23">
        <f t="shared" si="5"/>
        <v>7506</v>
      </c>
      <c r="K16" s="23">
        <f t="shared" si="5"/>
        <v>20394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27900</v>
      </c>
    </row>
    <row r="17" spans="1:16" ht="24.75" customHeight="1">
      <c r="A17" s="82"/>
      <c r="B17" s="91"/>
      <c r="C17" s="42" t="s">
        <v>13</v>
      </c>
      <c r="D17" s="43" t="s">
        <v>49</v>
      </c>
      <c r="E17" s="44"/>
      <c r="F17" s="32"/>
      <c r="G17" s="32"/>
      <c r="H17" s="23">
        <f aca="true" t="shared" si="6" ref="H17:P17">H18</f>
        <v>27900</v>
      </c>
      <c r="I17" s="23">
        <f t="shared" si="6"/>
        <v>0</v>
      </c>
      <c r="J17" s="23">
        <f t="shared" si="6"/>
        <v>7506</v>
      </c>
      <c r="K17" s="23">
        <f t="shared" si="6"/>
        <v>20394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v>0</v>
      </c>
      <c r="P17" s="23">
        <f t="shared" si="6"/>
        <v>27900</v>
      </c>
    </row>
    <row r="18" spans="1:16" ht="12.75" customHeight="1">
      <c r="A18" s="82"/>
      <c r="B18" s="91"/>
      <c r="C18" s="53" t="s">
        <v>29</v>
      </c>
      <c r="D18" s="43" t="s">
        <v>47</v>
      </c>
      <c r="E18" s="46" t="s">
        <v>48</v>
      </c>
      <c r="F18" s="52">
        <v>2011</v>
      </c>
      <c r="G18" s="52">
        <v>2012</v>
      </c>
      <c r="H18" s="23">
        <f>H19</f>
        <v>27900</v>
      </c>
      <c r="I18" s="23">
        <v>0</v>
      </c>
      <c r="J18" s="23">
        <f>J19</f>
        <v>7506</v>
      </c>
      <c r="K18" s="23">
        <v>20394</v>
      </c>
      <c r="L18" s="23">
        <v>0</v>
      </c>
      <c r="M18" s="23">
        <v>0</v>
      </c>
      <c r="N18" s="23">
        <v>0</v>
      </c>
      <c r="O18" s="23">
        <v>0</v>
      </c>
      <c r="P18" s="23">
        <f>J18+K18</f>
        <v>27900</v>
      </c>
    </row>
    <row r="19" spans="1:16" ht="15.75" customHeight="1">
      <c r="A19" s="82"/>
      <c r="B19" s="91"/>
      <c r="C19" s="3"/>
      <c r="D19" s="6" t="s">
        <v>19</v>
      </c>
      <c r="E19" s="9"/>
      <c r="F19" s="3"/>
      <c r="G19" s="3"/>
      <c r="H19" s="34">
        <f>J19+K19</f>
        <v>27900</v>
      </c>
      <c r="I19" s="34">
        <v>0</v>
      </c>
      <c r="J19" s="34">
        <v>7506</v>
      </c>
      <c r="K19" s="34">
        <v>20394</v>
      </c>
      <c r="L19" s="34">
        <v>0</v>
      </c>
      <c r="M19" s="34">
        <v>0</v>
      </c>
      <c r="N19" s="38">
        <v>0</v>
      </c>
      <c r="O19" s="34">
        <v>0</v>
      </c>
      <c r="P19" s="34">
        <f>J19+K19</f>
        <v>27900</v>
      </c>
    </row>
    <row r="20" spans="1:16" ht="12.75">
      <c r="A20" s="82"/>
      <c r="B20" s="88"/>
      <c r="C20" s="3"/>
      <c r="D20" s="10" t="s">
        <v>45</v>
      </c>
      <c r="E20" s="9"/>
      <c r="F20" s="3"/>
      <c r="G20" s="3"/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ht="18" customHeight="1">
      <c r="A21" s="60"/>
      <c r="B21" s="59" t="s">
        <v>52</v>
      </c>
      <c r="C21" s="111" t="s">
        <v>51</v>
      </c>
      <c r="D21" s="111"/>
      <c r="E21" s="66"/>
      <c r="F21" s="66"/>
      <c r="G21" s="66"/>
      <c r="H21" s="63">
        <f>H22</f>
        <v>3180700</v>
      </c>
      <c r="I21" s="63">
        <f aca="true" t="shared" si="7" ref="I21:P21">I22</f>
        <v>0</v>
      </c>
      <c r="J21" s="63">
        <f t="shared" si="7"/>
        <v>0</v>
      </c>
      <c r="K21" s="63">
        <f t="shared" si="7"/>
        <v>2972030</v>
      </c>
      <c r="L21" s="63">
        <f t="shared" si="7"/>
        <v>202700</v>
      </c>
      <c r="M21" s="63">
        <f t="shared" si="7"/>
        <v>2700</v>
      </c>
      <c r="N21" s="63">
        <f t="shared" si="7"/>
        <v>0</v>
      </c>
      <c r="O21" s="63">
        <f t="shared" si="7"/>
        <v>0</v>
      </c>
      <c r="P21" s="63">
        <f t="shared" si="7"/>
        <v>3180700</v>
      </c>
    </row>
    <row r="22" spans="1:16" ht="51">
      <c r="A22" s="60"/>
      <c r="B22" s="70"/>
      <c r="C22" s="67" t="s">
        <v>53</v>
      </c>
      <c r="D22" s="33" t="s">
        <v>69</v>
      </c>
      <c r="E22" s="66"/>
      <c r="F22" s="66"/>
      <c r="G22" s="66"/>
      <c r="H22" s="63">
        <f>H23+H26+H29+H32+H35+H38+H41+H44+H54+H47+H50+H57</f>
        <v>3180700</v>
      </c>
      <c r="I22" s="63">
        <f>I23+I26+I29+I32+I35+I38+I41+I44+I54</f>
        <v>0</v>
      </c>
      <c r="J22" s="63">
        <f>J23+J26+J29+J32+J35+J38+J41+J44+J54</f>
        <v>0</v>
      </c>
      <c r="K22" s="63">
        <f>K23+K26+K29+K32+K35+K38+K41+K44+K54+K47+K50+K57</f>
        <v>2972030</v>
      </c>
      <c r="L22" s="63">
        <f>L23+L26+L29+L32+L35+L38+L41+L44+L54+L47+L50</f>
        <v>202700</v>
      </c>
      <c r="M22" s="63">
        <f>M23+M26+M29+M32+M35+M38+M41+M44+M54+M47+M50</f>
        <v>2700</v>
      </c>
      <c r="N22" s="63">
        <f>N23+N26+N29+N32+N35+N38+N41+N44+N54+N47+N50</f>
        <v>0</v>
      </c>
      <c r="O22" s="63">
        <f>O23+O26+O29+O32+O35+O38+O41+O44+O54+O47+O50</f>
        <v>0</v>
      </c>
      <c r="P22" s="63">
        <f>P23+P26+P29+P32+P35+P38+P41+P44+P54+P47+P50+P57</f>
        <v>3180700</v>
      </c>
    </row>
    <row r="23" spans="1:16" ht="25.5">
      <c r="A23" s="60"/>
      <c r="B23" s="40"/>
      <c r="C23" s="45" t="s">
        <v>54</v>
      </c>
      <c r="D23" s="61" t="s">
        <v>55</v>
      </c>
      <c r="E23" s="62" t="s">
        <v>56</v>
      </c>
      <c r="F23" s="62">
        <v>2012</v>
      </c>
      <c r="G23" s="62">
        <v>2012</v>
      </c>
      <c r="H23" s="47">
        <f>H24+H25</f>
        <v>1300000</v>
      </c>
      <c r="I23" s="47">
        <v>0</v>
      </c>
      <c r="J23" s="47">
        <v>0</v>
      </c>
      <c r="K23" s="47">
        <f aca="true" t="shared" si="8" ref="K23:P23">K24+K25</f>
        <v>1300000</v>
      </c>
      <c r="L23" s="47">
        <f t="shared" si="8"/>
        <v>0</v>
      </c>
      <c r="M23" s="47">
        <f t="shared" si="8"/>
        <v>0</v>
      </c>
      <c r="N23" s="47">
        <f t="shared" si="8"/>
        <v>0</v>
      </c>
      <c r="O23" s="47">
        <f t="shared" si="8"/>
        <v>0</v>
      </c>
      <c r="P23" s="47">
        <f t="shared" si="8"/>
        <v>1300000</v>
      </c>
    </row>
    <row r="24" spans="1:16" ht="12.75">
      <c r="A24" s="60"/>
      <c r="B24" s="40"/>
      <c r="C24" s="87"/>
      <c r="D24" s="6" t="s">
        <v>58</v>
      </c>
      <c r="E24" s="59"/>
      <c r="F24" s="59"/>
      <c r="G24" s="59"/>
      <c r="H24" s="58">
        <f>I24+J24+K24+L24+M24+N24+O24</f>
        <v>1300000</v>
      </c>
      <c r="I24" s="58">
        <v>0</v>
      </c>
      <c r="J24" s="58">
        <v>0</v>
      </c>
      <c r="K24" s="58">
        <v>1300000</v>
      </c>
      <c r="L24" s="58">
        <v>0</v>
      </c>
      <c r="M24" s="58">
        <v>0</v>
      </c>
      <c r="N24" s="58">
        <v>0</v>
      </c>
      <c r="O24" s="58">
        <v>0</v>
      </c>
      <c r="P24" s="58">
        <f>K24</f>
        <v>1300000</v>
      </c>
    </row>
    <row r="25" spans="1:16" ht="12.75">
      <c r="A25" s="60"/>
      <c r="B25" s="40"/>
      <c r="C25" s="88"/>
      <c r="D25" s="10" t="s">
        <v>57</v>
      </c>
      <c r="E25" s="59"/>
      <c r="F25" s="59"/>
      <c r="G25" s="59"/>
      <c r="H25" s="58">
        <f>I25+J25+K25+L25+M25+N25+O25</f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f>K25</f>
        <v>0</v>
      </c>
    </row>
    <row r="26" spans="1:16" ht="25.5">
      <c r="A26" s="60"/>
      <c r="B26" s="40"/>
      <c r="C26" s="45" t="s">
        <v>54</v>
      </c>
      <c r="D26" s="64" t="s">
        <v>59</v>
      </c>
      <c r="E26" s="62" t="s">
        <v>56</v>
      </c>
      <c r="F26" s="62">
        <v>2012</v>
      </c>
      <c r="G26" s="62">
        <v>2012</v>
      </c>
      <c r="H26" s="63">
        <f>H27+H28</f>
        <v>800000</v>
      </c>
      <c r="I26" s="63">
        <f>I27+I28</f>
        <v>0</v>
      </c>
      <c r="J26" s="63">
        <f aca="true" t="shared" si="9" ref="J26:P26">J27+J28</f>
        <v>0</v>
      </c>
      <c r="K26" s="63">
        <f t="shared" si="9"/>
        <v>800000</v>
      </c>
      <c r="L26" s="63">
        <f t="shared" si="9"/>
        <v>0</v>
      </c>
      <c r="M26" s="63">
        <f t="shared" si="9"/>
        <v>0</v>
      </c>
      <c r="N26" s="63">
        <f t="shared" si="9"/>
        <v>0</v>
      </c>
      <c r="O26" s="63">
        <f t="shared" si="9"/>
        <v>0</v>
      </c>
      <c r="P26" s="63">
        <f t="shared" si="9"/>
        <v>800000</v>
      </c>
    </row>
    <row r="27" spans="1:16" ht="12.75">
      <c r="A27" s="60"/>
      <c r="B27" s="40"/>
      <c r="C27" s="87"/>
      <c r="D27" s="6" t="s">
        <v>58</v>
      </c>
      <c r="E27" s="59"/>
      <c r="F27" s="59"/>
      <c r="G27" s="59"/>
      <c r="H27" s="58">
        <f>I27+J27+K27+L27+M27+N27+O27</f>
        <v>800000</v>
      </c>
      <c r="I27" s="58">
        <v>0</v>
      </c>
      <c r="J27" s="58">
        <v>0</v>
      </c>
      <c r="K27" s="58">
        <v>800000</v>
      </c>
      <c r="L27" s="58">
        <v>0</v>
      </c>
      <c r="M27" s="58">
        <v>0</v>
      </c>
      <c r="N27" s="58">
        <v>0</v>
      </c>
      <c r="O27" s="58">
        <v>0</v>
      </c>
      <c r="P27" s="58">
        <f>K27</f>
        <v>800000</v>
      </c>
    </row>
    <row r="28" spans="1:16" ht="12.75">
      <c r="A28" s="60"/>
      <c r="B28" s="40"/>
      <c r="C28" s="88"/>
      <c r="D28" s="10" t="s">
        <v>57</v>
      </c>
      <c r="E28" s="59"/>
      <c r="F28" s="59"/>
      <c r="G28" s="59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ht="30" customHeight="1">
      <c r="A29" s="60"/>
      <c r="B29" s="40"/>
      <c r="C29" s="45" t="s">
        <v>54</v>
      </c>
      <c r="D29" s="33" t="s">
        <v>60</v>
      </c>
      <c r="E29" s="68" t="s">
        <v>56</v>
      </c>
      <c r="F29" s="62">
        <v>2012</v>
      </c>
      <c r="G29" s="62">
        <v>2012</v>
      </c>
      <c r="H29" s="63">
        <f aca="true" t="shared" si="10" ref="H29:P29">H30+H31</f>
        <v>170000</v>
      </c>
      <c r="I29" s="63">
        <f t="shared" si="10"/>
        <v>0</v>
      </c>
      <c r="J29" s="63">
        <f t="shared" si="10"/>
        <v>0</v>
      </c>
      <c r="K29" s="63">
        <f t="shared" si="10"/>
        <v>170000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170000</v>
      </c>
    </row>
    <row r="30" spans="1:16" ht="12.75">
      <c r="A30" s="60"/>
      <c r="B30" s="40"/>
      <c r="C30" s="87"/>
      <c r="D30" s="6" t="s">
        <v>58</v>
      </c>
      <c r="E30" s="59"/>
      <c r="F30" s="59"/>
      <c r="G30" s="59"/>
      <c r="H30" s="58">
        <f>I30+J30+K30</f>
        <v>170000</v>
      </c>
      <c r="I30" s="58">
        <v>0</v>
      </c>
      <c r="J30" s="58">
        <v>0</v>
      </c>
      <c r="K30" s="58">
        <v>170000</v>
      </c>
      <c r="L30" s="58">
        <v>0</v>
      </c>
      <c r="M30" s="58">
        <v>0</v>
      </c>
      <c r="N30" s="58">
        <v>0</v>
      </c>
      <c r="O30" s="58">
        <v>0</v>
      </c>
      <c r="P30" s="58">
        <f>K30</f>
        <v>170000</v>
      </c>
    </row>
    <row r="31" spans="1:16" ht="12.75">
      <c r="A31" s="60"/>
      <c r="B31" s="40"/>
      <c r="C31" s="88"/>
      <c r="D31" s="10" t="s">
        <v>57</v>
      </c>
      <c r="E31" s="59"/>
      <c r="F31" s="59"/>
      <c r="G31" s="59"/>
      <c r="H31" s="58">
        <f>I31+J31+K31</f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</row>
    <row r="32" spans="1:16" ht="25.5">
      <c r="A32" s="60"/>
      <c r="B32" s="40"/>
      <c r="C32" s="45" t="s">
        <v>54</v>
      </c>
      <c r="D32" s="33" t="s">
        <v>61</v>
      </c>
      <c r="E32" s="68" t="s">
        <v>56</v>
      </c>
      <c r="F32" s="62">
        <v>2012</v>
      </c>
      <c r="G32" s="62">
        <v>2012</v>
      </c>
      <c r="H32" s="63">
        <f aca="true" t="shared" si="11" ref="H32:P32">H33+H34</f>
        <v>170000</v>
      </c>
      <c r="I32" s="63">
        <f t="shared" si="11"/>
        <v>0</v>
      </c>
      <c r="J32" s="63">
        <f t="shared" si="11"/>
        <v>0</v>
      </c>
      <c r="K32" s="63">
        <f t="shared" si="11"/>
        <v>170000</v>
      </c>
      <c r="L32" s="63">
        <f t="shared" si="11"/>
        <v>0</v>
      </c>
      <c r="M32" s="63">
        <f t="shared" si="11"/>
        <v>0</v>
      </c>
      <c r="N32" s="63">
        <f t="shared" si="11"/>
        <v>0</v>
      </c>
      <c r="O32" s="63">
        <f t="shared" si="11"/>
        <v>0</v>
      </c>
      <c r="P32" s="63">
        <f t="shared" si="11"/>
        <v>170000</v>
      </c>
    </row>
    <row r="33" spans="1:16" ht="12.75">
      <c r="A33" s="60"/>
      <c r="B33" s="40"/>
      <c r="C33" s="87"/>
      <c r="D33" s="6" t="s">
        <v>58</v>
      </c>
      <c r="E33" s="59"/>
      <c r="F33" s="59"/>
      <c r="G33" s="59"/>
      <c r="H33" s="58">
        <f>I33+J33+K33</f>
        <v>170000</v>
      </c>
      <c r="I33" s="58">
        <v>0</v>
      </c>
      <c r="J33" s="58">
        <v>0</v>
      </c>
      <c r="K33" s="58">
        <v>170000</v>
      </c>
      <c r="L33" s="58">
        <v>0</v>
      </c>
      <c r="M33" s="58">
        <v>0</v>
      </c>
      <c r="N33" s="58">
        <v>0</v>
      </c>
      <c r="O33" s="58">
        <v>0</v>
      </c>
      <c r="P33" s="58">
        <f>K33</f>
        <v>170000</v>
      </c>
    </row>
    <row r="34" spans="1:16" ht="12.75">
      <c r="A34" s="60"/>
      <c r="B34" s="40"/>
      <c r="C34" s="88"/>
      <c r="D34" s="10" t="s">
        <v>57</v>
      </c>
      <c r="E34" s="59"/>
      <c r="F34" s="59"/>
      <c r="G34" s="59"/>
      <c r="H34" s="58">
        <f>I34+J34+K34</f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</row>
    <row r="35" spans="1:16" ht="52.5" customHeight="1">
      <c r="A35" s="60"/>
      <c r="B35" s="40"/>
      <c r="C35" s="45" t="s">
        <v>54</v>
      </c>
      <c r="D35" s="33" t="s">
        <v>62</v>
      </c>
      <c r="E35" s="68" t="s">
        <v>56</v>
      </c>
      <c r="F35" s="62">
        <v>2012</v>
      </c>
      <c r="G35" s="62">
        <v>2012</v>
      </c>
      <c r="H35" s="63">
        <f aca="true" t="shared" si="12" ref="H35:P35">H36+H37</f>
        <v>60000</v>
      </c>
      <c r="I35" s="63">
        <f t="shared" si="12"/>
        <v>0</v>
      </c>
      <c r="J35" s="63">
        <f t="shared" si="12"/>
        <v>0</v>
      </c>
      <c r="K35" s="63">
        <f t="shared" si="12"/>
        <v>60000</v>
      </c>
      <c r="L35" s="63">
        <f t="shared" si="12"/>
        <v>0</v>
      </c>
      <c r="M35" s="63">
        <f t="shared" si="12"/>
        <v>0</v>
      </c>
      <c r="N35" s="63">
        <f t="shared" si="12"/>
        <v>0</v>
      </c>
      <c r="O35" s="63">
        <f t="shared" si="12"/>
        <v>0</v>
      </c>
      <c r="P35" s="63">
        <f t="shared" si="12"/>
        <v>60000</v>
      </c>
    </row>
    <row r="36" spans="1:16" ht="12.75">
      <c r="A36" s="60"/>
      <c r="B36" s="40"/>
      <c r="C36" s="87"/>
      <c r="D36" s="6" t="s">
        <v>58</v>
      </c>
      <c r="E36" s="59"/>
      <c r="F36" s="59"/>
      <c r="G36" s="59"/>
      <c r="H36" s="58">
        <f>I36+J36+K36</f>
        <v>60000</v>
      </c>
      <c r="I36" s="58">
        <v>0</v>
      </c>
      <c r="J36" s="58">
        <v>0</v>
      </c>
      <c r="K36" s="58">
        <v>60000</v>
      </c>
      <c r="L36" s="58">
        <v>0</v>
      </c>
      <c r="M36" s="58">
        <v>0</v>
      </c>
      <c r="N36" s="58">
        <v>0</v>
      </c>
      <c r="O36" s="58">
        <v>0</v>
      </c>
      <c r="P36" s="58">
        <f>K36</f>
        <v>60000</v>
      </c>
    </row>
    <row r="37" spans="1:16" ht="12.75">
      <c r="A37" s="60"/>
      <c r="B37" s="40"/>
      <c r="C37" s="88"/>
      <c r="D37" s="10" t="s">
        <v>57</v>
      </c>
      <c r="E37" s="59"/>
      <c r="F37" s="59"/>
      <c r="G37" s="59"/>
      <c r="H37" s="58">
        <f>I37+J37+K37</f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</row>
    <row r="38" spans="1:16" ht="25.5">
      <c r="A38" s="60"/>
      <c r="B38" s="40"/>
      <c r="C38" s="45" t="s">
        <v>54</v>
      </c>
      <c r="D38" s="33" t="s">
        <v>63</v>
      </c>
      <c r="E38" s="68" t="s">
        <v>56</v>
      </c>
      <c r="F38" s="62">
        <v>2012</v>
      </c>
      <c r="G38" s="62">
        <v>2012</v>
      </c>
      <c r="H38" s="63">
        <f aca="true" t="shared" si="13" ref="H38:P38">H39+H40</f>
        <v>75000</v>
      </c>
      <c r="I38" s="63">
        <f t="shared" si="13"/>
        <v>0</v>
      </c>
      <c r="J38" s="63">
        <f t="shared" si="13"/>
        <v>0</v>
      </c>
      <c r="K38" s="63">
        <f t="shared" si="13"/>
        <v>75000</v>
      </c>
      <c r="L38" s="63">
        <f t="shared" si="13"/>
        <v>0</v>
      </c>
      <c r="M38" s="63">
        <f t="shared" si="13"/>
        <v>0</v>
      </c>
      <c r="N38" s="63">
        <f t="shared" si="13"/>
        <v>0</v>
      </c>
      <c r="O38" s="63">
        <f t="shared" si="13"/>
        <v>0</v>
      </c>
      <c r="P38" s="63">
        <f t="shared" si="13"/>
        <v>75000</v>
      </c>
    </row>
    <row r="39" spans="1:16" ht="12.75">
      <c r="A39" s="60"/>
      <c r="B39" s="40"/>
      <c r="C39" s="87"/>
      <c r="D39" s="6" t="s">
        <v>58</v>
      </c>
      <c r="E39" s="59"/>
      <c r="F39" s="59"/>
      <c r="G39" s="59"/>
      <c r="H39" s="58">
        <f>I39+J39+K39</f>
        <v>75000</v>
      </c>
      <c r="I39" s="58">
        <v>0</v>
      </c>
      <c r="J39" s="58">
        <v>0</v>
      </c>
      <c r="K39" s="58">
        <v>75000</v>
      </c>
      <c r="L39" s="58">
        <v>0</v>
      </c>
      <c r="M39" s="58">
        <v>0</v>
      </c>
      <c r="N39" s="58">
        <v>0</v>
      </c>
      <c r="O39" s="58">
        <v>0</v>
      </c>
      <c r="P39" s="58">
        <f>K39</f>
        <v>75000</v>
      </c>
    </row>
    <row r="40" spans="1:16" ht="12.75">
      <c r="A40" s="60"/>
      <c r="B40" s="40"/>
      <c r="C40" s="88"/>
      <c r="D40" s="10" t="s">
        <v>57</v>
      </c>
      <c r="E40" s="59"/>
      <c r="F40" s="59"/>
      <c r="G40" s="59"/>
      <c r="H40" s="58">
        <f>I40+J40+K40</f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</row>
    <row r="41" spans="1:16" ht="21.75" customHeight="1">
      <c r="A41" s="60"/>
      <c r="B41" s="40"/>
      <c r="C41" s="45" t="s">
        <v>54</v>
      </c>
      <c r="D41" s="33" t="s">
        <v>64</v>
      </c>
      <c r="E41" s="68" t="s">
        <v>56</v>
      </c>
      <c r="F41" s="62">
        <v>2012</v>
      </c>
      <c r="G41" s="62">
        <v>2012</v>
      </c>
      <c r="H41" s="63">
        <f aca="true" t="shared" si="14" ref="H41:P41">H42+H43</f>
        <v>50000</v>
      </c>
      <c r="I41" s="63">
        <f t="shared" si="14"/>
        <v>0</v>
      </c>
      <c r="J41" s="63">
        <f t="shared" si="14"/>
        <v>0</v>
      </c>
      <c r="K41" s="63">
        <f t="shared" si="14"/>
        <v>50000</v>
      </c>
      <c r="L41" s="63">
        <f t="shared" si="14"/>
        <v>0</v>
      </c>
      <c r="M41" s="63">
        <f t="shared" si="14"/>
        <v>0</v>
      </c>
      <c r="N41" s="63">
        <f t="shared" si="14"/>
        <v>0</v>
      </c>
      <c r="O41" s="63">
        <f t="shared" si="14"/>
        <v>0</v>
      </c>
      <c r="P41" s="63">
        <f t="shared" si="14"/>
        <v>50000</v>
      </c>
    </row>
    <row r="42" spans="1:16" ht="12.75">
      <c r="A42" s="60"/>
      <c r="B42" s="40"/>
      <c r="C42" s="87"/>
      <c r="D42" s="6" t="s">
        <v>58</v>
      </c>
      <c r="E42" s="59"/>
      <c r="F42" s="59"/>
      <c r="G42" s="59"/>
      <c r="H42" s="58">
        <f>I42+J42+K42</f>
        <v>50000</v>
      </c>
      <c r="I42" s="58">
        <v>0</v>
      </c>
      <c r="J42" s="58">
        <v>0</v>
      </c>
      <c r="K42" s="58">
        <v>50000</v>
      </c>
      <c r="L42" s="58">
        <v>0</v>
      </c>
      <c r="M42" s="58">
        <v>0</v>
      </c>
      <c r="N42" s="58">
        <v>0</v>
      </c>
      <c r="O42" s="58">
        <v>0</v>
      </c>
      <c r="P42" s="58">
        <f>K42</f>
        <v>50000</v>
      </c>
    </row>
    <row r="43" spans="1:16" ht="12.75">
      <c r="A43" s="60"/>
      <c r="B43" s="40"/>
      <c r="C43" s="88"/>
      <c r="D43" s="10" t="s">
        <v>57</v>
      </c>
      <c r="E43" s="59"/>
      <c r="F43" s="59"/>
      <c r="G43" s="59"/>
      <c r="H43" s="58">
        <f>I43+J43+K43</f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</row>
    <row r="44" spans="1:16" ht="26.25" customHeight="1">
      <c r="A44" s="60"/>
      <c r="B44" s="40"/>
      <c r="C44" s="45" t="s">
        <v>54</v>
      </c>
      <c r="D44" s="33" t="s">
        <v>67</v>
      </c>
      <c r="E44" s="68" t="s">
        <v>56</v>
      </c>
      <c r="F44" s="62">
        <v>2012</v>
      </c>
      <c r="G44" s="62">
        <v>2012</v>
      </c>
      <c r="H44" s="63">
        <f aca="true" t="shared" si="15" ref="H44:P44">H45+H46</f>
        <v>80000</v>
      </c>
      <c r="I44" s="63">
        <f t="shared" si="15"/>
        <v>0</v>
      </c>
      <c r="J44" s="63">
        <f t="shared" si="15"/>
        <v>0</v>
      </c>
      <c r="K44" s="63">
        <f t="shared" si="15"/>
        <v>80000</v>
      </c>
      <c r="L44" s="63">
        <f t="shared" si="15"/>
        <v>0</v>
      </c>
      <c r="M44" s="63">
        <f t="shared" si="15"/>
        <v>0</v>
      </c>
      <c r="N44" s="63">
        <f t="shared" si="15"/>
        <v>0</v>
      </c>
      <c r="O44" s="63">
        <f t="shared" si="15"/>
        <v>0</v>
      </c>
      <c r="P44" s="63">
        <f t="shared" si="15"/>
        <v>80000</v>
      </c>
    </row>
    <row r="45" spans="1:16" ht="12.75">
      <c r="A45" s="41"/>
      <c r="B45" s="40"/>
      <c r="C45" s="87"/>
      <c r="D45" s="6" t="s">
        <v>58</v>
      </c>
      <c r="E45" s="59"/>
      <c r="F45" s="59"/>
      <c r="G45" s="59"/>
      <c r="H45" s="58">
        <f>I45+J45+K45</f>
        <v>80000</v>
      </c>
      <c r="I45" s="58">
        <v>0</v>
      </c>
      <c r="J45" s="58">
        <v>0</v>
      </c>
      <c r="K45" s="58">
        <v>80000</v>
      </c>
      <c r="L45" s="58">
        <v>0</v>
      </c>
      <c r="M45" s="58">
        <v>0</v>
      </c>
      <c r="N45" s="58">
        <v>0</v>
      </c>
      <c r="O45" s="58">
        <v>0</v>
      </c>
      <c r="P45" s="58">
        <f>K45</f>
        <v>80000</v>
      </c>
    </row>
    <row r="46" spans="1:16" ht="12.75">
      <c r="A46" s="126"/>
      <c r="B46" s="79"/>
      <c r="C46" s="88"/>
      <c r="D46" s="6" t="s">
        <v>57</v>
      </c>
      <c r="E46" s="59"/>
      <c r="F46" s="59"/>
      <c r="G46" s="59"/>
      <c r="H46" s="58">
        <f>I46+J46+K46</f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</row>
    <row r="47" spans="1:16" ht="38.25" customHeight="1">
      <c r="A47" s="129"/>
      <c r="B47" s="70"/>
      <c r="C47" s="45" t="s">
        <v>54</v>
      </c>
      <c r="D47" s="74" t="s">
        <v>70</v>
      </c>
      <c r="E47" s="73" t="s">
        <v>71</v>
      </c>
      <c r="F47" s="62">
        <v>2012</v>
      </c>
      <c r="G47" s="62">
        <v>2013</v>
      </c>
      <c r="H47" s="47">
        <f>I47+J47+K47+L47+M47+N47+O47</f>
        <v>400000</v>
      </c>
      <c r="I47" s="47">
        <f aca="true" t="shared" si="16" ref="I47:P47">I48+I49</f>
        <v>0</v>
      </c>
      <c r="J47" s="47">
        <f t="shared" si="16"/>
        <v>0</v>
      </c>
      <c r="K47" s="47">
        <f t="shared" si="16"/>
        <v>200000</v>
      </c>
      <c r="L47" s="47">
        <f t="shared" si="16"/>
        <v>200000</v>
      </c>
      <c r="M47" s="47">
        <f t="shared" si="16"/>
        <v>0</v>
      </c>
      <c r="N47" s="47">
        <f t="shared" si="16"/>
        <v>0</v>
      </c>
      <c r="O47" s="47">
        <f t="shared" si="16"/>
        <v>0</v>
      </c>
      <c r="P47" s="47">
        <f t="shared" si="16"/>
        <v>400000</v>
      </c>
    </row>
    <row r="48" spans="1:16" ht="12.75">
      <c r="A48" s="41"/>
      <c r="B48" s="40"/>
      <c r="C48" s="87"/>
      <c r="D48" s="6" t="s">
        <v>58</v>
      </c>
      <c r="E48" s="59"/>
      <c r="F48" s="59"/>
      <c r="G48" s="59"/>
      <c r="H48" s="58">
        <f>I48+J48+K48+L48+M48+N48+O48</f>
        <v>400000</v>
      </c>
      <c r="I48" s="58">
        <v>0</v>
      </c>
      <c r="J48" s="58">
        <v>0</v>
      </c>
      <c r="K48" s="58">
        <v>200000</v>
      </c>
      <c r="L48" s="58">
        <v>200000</v>
      </c>
      <c r="M48" s="58">
        <v>0</v>
      </c>
      <c r="N48" s="58">
        <v>0</v>
      </c>
      <c r="O48" s="58">
        <v>0</v>
      </c>
      <c r="P48" s="58">
        <f>K48+L48+M48+N48+O48</f>
        <v>400000</v>
      </c>
    </row>
    <row r="49" spans="1:16" ht="12.75">
      <c r="A49" s="41"/>
      <c r="B49" s="40"/>
      <c r="C49" s="88"/>
      <c r="D49" s="6" t="s">
        <v>57</v>
      </c>
      <c r="E49" s="59"/>
      <c r="F49" s="59"/>
      <c r="G49" s="59"/>
      <c r="H49" s="58">
        <f>I49+J49+K49+L49+M49+N49+O49</f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f>K49+L49+M49+N49+O49</f>
        <v>0</v>
      </c>
    </row>
    <row r="50" spans="1:16" ht="38.25">
      <c r="A50" s="41"/>
      <c r="B50" s="40"/>
      <c r="C50" s="45" t="s">
        <v>54</v>
      </c>
      <c r="D50" s="75" t="s">
        <v>72</v>
      </c>
      <c r="E50" s="73" t="s">
        <v>73</v>
      </c>
      <c r="F50" s="62">
        <v>2012</v>
      </c>
      <c r="G50" s="62">
        <v>2014</v>
      </c>
      <c r="H50" s="47">
        <f>H51+H52</f>
        <v>8100</v>
      </c>
      <c r="I50" s="47">
        <f>I51+I52</f>
        <v>0</v>
      </c>
      <c r="J50" s="47">
        <f aca="true" t="shared" si="17" ref="J50:O50">J51+J52</f>
        <v>0</v>
      </c>
      <c r="K50" s="47">
        <f t="shared" si="17"/>
        <v>2700</v>
      </c>
      <c r="L50" s="47">
        <f t="shared" si="17"/>
        <v>2700</v>
      </c>
      <c r="M50" s="47">
        <f t="shared" si="17"/>
        <v>2700</v>
      </c>
      <c r="N50" s="47">
        <f t="shared" si="17"/>
        <v>0</v>
      </c>
      <c r="O50" s="47">
        <f t="shared" si="17"/>
        <v>0</v>
      </c>
      <c r="P50" s="47">
        <f>K50+L50+M50</f>
        <v>8100</v>
      </c>
    </row>
    <row r="51" spans="1:16" ht="12.75">
      <c r="A51" s="41"/>
      <c r="B51" s="40"/>
      <c r="C51" s="87"/>
      <c r="D51" s="6" t="s">
        <v>58</v>
      </c>
      <c r="E51" s="59"/>
      <c r="F51" s="59"/>
      <c r="G51" s="59"/>
      <c r="H51" s="58">
        <f>I51+J51+K51+L51+M51</f>
        <v>8100</v>
      </c>
      <c r="I51" s="58">
        <v>0</v>
      </c>
      <c r="J51" s="58">
        <v>0</v>
      </c>
      <c r="K51" s="58">
        <v>2700</v>
      </c>
      <c r="L51" s="58">
        <v>2700</v>
      </c>
      <c r="M51" s="58">
        <v>2700</v>
      </c>
      <c r="N51" s="58">
        <v>0</v>
      </c>
      <c r="O51" s="58">
        <v>0</v>
      </c>
      <c r="P51" s="58">
        <f>K51+L51+M51</f>
        <v>8100</v>
      </c>
    </row>
    <row r="52" spans="1:16" ht="12.75">
      <c r="A52" s="82"/>
      <c r="B52" s="40"/>
      <c r="C52" s="91"/>
      <c r="D52" s="6" t="s">
        <v>57</v>
      </c>
      <c r="E52" s="59"/>
      <c r="F52" s="59"/>
      <c r="G52" s="59"/>
      <c r="H52" s="58">
        <f>I52+J52+K52+L52+M52+N52+O52</f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f>+K52+L52+M52</f>
        <v>0</v>
      </c>
    </row>
    <row r="53" spans="1:16" ht="12.75">
      <c r="A53" s="82"/>
      <c r="B53" s="40"/>
      <c r="C53" s="88"/>
      <c r="D53" s="6"/>
      <c r="E53" s="59"/>
      <c r="F53" s="59"/>
      <c r="G53" s="59"/>
      <c r="H53" s="58"/>
      <c r="I53" s="58"/>
      <c r="J53" s="58"/>
      <c r="K53" s="58"/>
      <c r="L53" s="58"/>
      <c r="M53" s="58"/>
      <c r="N53" s="58"/>
      <c r="O53" s="58"/>
      <c r="P53" s="58"/>
    </row>
    <row r="54" spans="1:16" ht="12.75">
      <c r="A54" s="82"/>
      <c r="B54" s="40"/>
      <c r="C54" s="45" t="s">
        <v>54</v>
      </c>
      <c r="D54" s="65" t="s">
        <v>65</v>
      </c>
      <c r="E54" s="68" t="s">
        <v>56</v>
      </c>
      <c r="F54" s="59">
        <v>2012</v>
      </c>
      <c r="G54" s="59">
        <v>2012</v>
      </c>
      <c r="H54" s="63">
        <f aca="true" t="shared" si="18" ref="H54:P54">H55+H56</f>
        <v>63000</v>
      </c>
      <c r="I54" s="63">
        <f t="shared" si="18"/>
        <v>0</v>
      </c>
      <c r="J54" s="63">
        <f t="shared" si="18"/>
        <v>0</v>
      </c>
      <c r="K54" s="63">
        <f t="shared" si="18"/>
        <v>63000</v>
      </c>
      <c r="L54" s="63">
        <f t="shared" si="18"/>
        <v>0</v>
      </c>
      <c r="M54" s="63">
        <f t="shared" si="18"/>
        <v>0</v>
      </c>
      <c r="N54" s="63">
        <f t="shared" si="18"/>
        <v>0</v>
      </c>
      <c r="O54" s="63">
        <f t="shared" si="18"/>
        <v>0</v>
      </c>
      <c r="P54" s="63">
        <f t="shared" si="18"/>
        <v>63000</v>
      </c>
    </row>
    <row r="55" spans="1:16" ht="12.75">
      <c r="A55" s="82"/>
      <c r="B55" s="40"/>
      <c r="C55" s="87"/>
      <c r="D55" s="6" t="s">
        <v>58</v>
      </c>
      <c r="E55" s="59"/>
      <c r="F55" s="59"/>
      <c r="G55" s="59"/>
      <c r="H55" s="58">
        <f>I55+J55+K55</f>
        <v>63000</v>
      </c>
      <c r="I55" s="58">
        <v>0</v>
      </c>
      <c r="J55" s="58">
        <v>0</v>
      </c>
      <c r="K55" s="58">
        <v>63000</v>
      </c>
      <c r="L55" s="58">
        <v>0</v>
      </c>
      <c r="M55" s="58">
        <v>0</v>
      </c>
      <c r="N55" s="58">
        <v>0</v>
      </c>
      <c r="O55" s="58">
        <v>0</v>
      </c>
      <c r="P55" s="58">
        <f>K55</f>
        <v>63000</v>
      </c>
    </row>
    <row r="56" spans="1:16" ht="12.75">
      <c r="A56" s="82"/>
      <c r="B56" s="40"/>
      <c r="C56" s="88"/>
      <c r="D56" s="6" t="s">
        <v>57</v>
      </c>
      <c r="E56" s="59"/>
      <c r="F56" s="59"/>
      <c r="G56" s="59"/>
      <c r="H56" s="58">
        <f>I56+J56+K56</f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</row>
    <row r="57" spans="1:16" ht="12.75">
      <c r="A57" s="82"/>
      <c r="B57" s="40"/>
      <c r="C57" s="45" t="s">
        <v>54</v>
      </c>
      <c r="D57" s="76" t="s">
        <v>74</v>
      </c>
      <c r="E57" s="59" t="s">
        <v>76</v>
      </c>
      <c r="F57" s="59">
        <v>2012</v>
      </c>
      <c r="G57" s="59">
        <v>2014</v>
      </c>
      <c r="H57" s="47">
        <f>H58+H59</f>
        <v>4600</v>
      </c>
      <c r="I57" s="47">
        <f>I58+I59</f>
        <v>0</v>
      </c>
      <c r="J57" s="47">
        <f aca="true" t="shared" si="19" ref="J57:P57">J58+J59</f>
        <v>0</v>
      </c>
      <c r="K57" s="47">
        <f t="shared" si="19"/>
        <v>1330</v>
      </c>
      <c r="L57" s="47">
        <f t="shared" si="19"/>
        <v>1570</v>
      </c>
      <c r="M57" s="47">
        <f t="shared" si="19"/>
        <v>1700</v>
      </c>
      <c r="N57" s="47">
        <f t="shared" si="19"/>
        <v>0</v>
      </c>
      <c r="O57" s="47">
        <f t="shared" si="19"/>
        <v>0</v>
      </c>
      <c r="P57" s="47">
        <f t="shared" si="19"/>
        <v>4600</v>
      </c>
    </row>
    <row r="58" spans="1:16" ht="12.75">
      <c r="A58" s="82"/>
      <c r="B58" s="40"/>
      <c r="C58" s="87"/>
      <c r="D58" s="6" t="s">
        <v>58</v>
      </c>
      <c r="E58" s="59"/>
      <c r="F58" s="59"/>
      <c r="G58" s="59"/>
      <c r="H58" s="58">
        <f>I58+J58+K58+L58+M58+N58+O58</f>
        <v>4600</v>
      </c>
      <c r="I58" s="58">
        <v>0</v>
      </c>
      <c r="J58" s="58">
        <v>0</v>
      </c>
      <c r="K58" s="58">
        <v>1330</v>
      </c>
      <c r="L58" s="58">
        <v>1570</v>
      </c>
      <c r="M58" s="58">
        <v>1700</v>
      </c>
      <c r="N58" s="58"/>
      <c r="O58" s="58"/>
      <c r="P58" s="58">
        <f>K58+L58+M58+N58+O58</f>
        <v>4600</v>
      </c>
    </row>
    <row r="59" spans="1:16" ht="12.75">
      <c r="A59" s="83"/>
      <c r="B59" s="79"/>
      <c r="C59" s="88"/>
      <c r="D59" s="6" t="s">
        <v>57</v>
      </c>
      <c r="E59" s="59"/>
      <c r="F59" s="59"/>
      <c r="G59" s="59"/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/>
      <c r="O59" s="58"/>
      <c r="P59" s="58">
        <f>K59+L59+M59+N59+O59</f>
        <v>0</v>
      </c>
    </row>
    <row r="60" spans="1:16" ht="12.75">
      <c r="A60" s="14" t="s">
        <v>9</v>
      </c>
      <c r="B60" s="71" t="s">
        <v>11</v>
      </c>
      <c r="C60" s="71"/>
      <c r="D60" s="72"/>
      <c r="E60" s="3"/>
      <c r="F60" s="3"/>
      <c r="G60" s="3"/>
      <c r="H60" s="23">
        <f aca="true" t="shared" si="20" ref="H60:O60">SUM(H62,H77)</f>
        <v>47112606</v>
      </c>
      <c r="I60" s="23">
        <f t="shared" si="20"/>
        <v>5694253</v>
      </c>
      <c r="J60" s="23">
        <f t="shared" si="20"/>
        <v>5876533</v>
      </c>
      <c r="K60" s="23">
        <f t="shared" si="20"/>
        <v>16006820</v>
      </c>
      <c r="L60" s="23">
        <f t="shared" si="20"/>
        <v>7500000</v>
      </c>
      <c r="M60" s="23">
        <f t="shared" si="20"/>
        <v>5500000</v>
      </c>
      <c r="N60" s="23">
        <f t="shared" si="20"/>
        <v>4735000</v>
      </c>
      <c r="O60" s="23">
        <f t="shared" si="20"/>
        <v>1800000</v>
      </c>
      <c r="P60" s="23">
        <f>P62+P77</f>
        <v>32105594</v>
      </c>
    </row>
    <row r="61" spans="1:16" ht="12.75">
      <c r="A61" s="7"/>
      <c r="B61" s="72" t="s">
        <v>12</v>
      </c>
      <c r="C61" s="81"/>
      <c r="D61" s="81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</row>
    <row r="62" spans="1:16" s="30" customFormat="1" ht="39" customHeight="1">
      <c r="A62" s="29"/>
      <c r="B62" s="87" t="s">
        <v>14</v>
      </c>
      <c r="C62" s="92" t="s">
        <v>46</v>
      </c>
      <c r="D62" s="93"/>
      <c r="E62" s="32"/>
      <c r="F62" s="32"/>
      <c r="G62" s="32"/>
      <c r="H62" s="23">
        <f>H63+H73</f>
        <v>12954772</v>
      </c>
      <c r="I62" s="23">
        <f aca="true" t="shared" si="21" ref="I62:P62">I63+I73</f>
        <v>4794568</v>
      </c>
      <c r="J62" s="23">
        <f t="shared" si="21"/>
        <v>3872684</v>
      </c>
      <c r="K62" s="23">
        <f t="shared" si="21"/>
        <v>4287520</v>
      </c>
      <c r="L62" s="23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851294</v>
      </c>
    </row>
    <row r="63" spans="1:16" ht="12.75">
      <c r="A63" s="8"/>
      <c r="B63" s="91"/>
      <c r="C63" s="26" t="s">
        <v>13</v>
      </c>
      <c r="D63" s="27" t="s">
        <v>38</v>
      </c>
      <c r="E63" s="3"/>
      <c r="F63" s="3"/>
      <c r="G63" s="3"/>
      <c r="H63" s="23">
        <f>H64+H67+H70</f>
        <v>12952672</v>
      </c>
      <c r="I63" s="23">
        <f aca="true" t="shared" si="22" ref="I63:P63">I64+I67+I70</f>
        <v>4794568</v>
      </c>
      <c r="J63" s="23">
        <f t="shared" si="22"/>
        <v>3870584</v>
      </c>
      <c r="K63" s="23">
        <f t="shared" si="22"/>
        <v>4287520</v>
      </c>
      <c r="L63" s="23">
        <f t="shared" si="22"/>
        <v>0</v>
      </c>
      <c r="M63" s="23">
        <f t="shared" si="22"/>
        <v>0</v>
      </c>
      <c r="N63" s="23">
        <f t="shared" si="22"/>
        <v>0</v>
      </c>
      <c r="O63" s="23">
        <f t="shared" si="22"/>
        <v>0</v>
      </c>
      <c r="P63" s="23">
        <f t="shared" si="22"/>
        <v>849194</v>
      </c>
    </row>
    <row r="64" spans="1:16" s="30" customFormat="1" ht="27" customHeight="1">
      <c r="A64" s="29"/>
      <c r="B64" s="91"/>
      <c r="C64" s="53" t="s">
        <v>29</v>
      </c>
      <c r="D64" s="77" t="s">
        <v>37</v>
      </c>
      <c r="E64" s="78" t="s">
        <v>48</v>
      </c>
      <c r="F64" s="28"/>
      <c r="G64" s="28"/>
      <c r="H64" s="23">
        <f aca="true" t="shared" si="23" ref="H64:O64">SUM(H65,H66)</f>
        <v>12312104</v>
      </c>
      <c r="I64" s="23">
        <f t="shared" si="23"/>
        <v>4732842</v>
      </c>
      <c r="J64" s="23">
        <f t="shared" si="23"/>
        <v>3719354</v>
      </c>
      <c r="K64" s="23">
        <f t="shared" si="23"/>
        <v>3859908</v>
      </c>
      <c r="L64" s="24">
        <f t="shared" si="23"/>
        <v>0</v>
      </c>
      <c r="M64" s="24">
        <f t="shared" si="23"/>
        <v>0</v>
      </c>
      <c r="N64" s="24">
        <f t="shared" si="23"/>
        <v>0</v>
      </c>
      <c r="O64" s="24">
        <f t="shared" si="23"/>
        <v>0</v>
      </c>
      <c r="P64" s="23">
        <f>P66+P65</f>
        <v>424194</v>
      </c>
    </row>
    <row r="65" spans="1:16" ht="16.5" customHeight="1">
      <c r="A65" s="8"/>
      <c r="B65" s="91"/>
      <c r="C65" s="84"/>
      <c r="D65" s="6" t="s">
        <v>19</v>
      </c>
      <c r="F65" s="28">
        <v>2007</v>
      </c>
      <c r="G65" s="28">
        <v>2012</v>
      </c>
      <c r="H65" s="34">
        <f>SUM(I65,J65,K65,L65,M65,N65,O65)</f>
        <v>8262281</v>
      </c>
      <c r="I65" s="34">
        <v>4732842</v>
      </c>
      <c r="J65" s="34">
        <v>3148737</v>
      </c>
      <c r="K65" s="51">
        <v>380702</v>
      </c>
      <c r="L65" s="34">
        <v>0</v>
      </c>
      <c r="M65" s="34">
        <v>0</v>
      </c>
      <c r="N65" s="34">
        <v>0</v>
      </c>
      <c r="O65" s="34">
        <v>0</v>
      </c>
      <c r="P65" s="51">
        <v>424194</v>
      </c>
    </row>
    <row r="66" spans="1:16" ht="15" customHeight="1">
      <c r="A66" s="8"/>
      <c r="B66" s="91"/>
      <c r="C66" s="85"/>
      <c r="D66" s="10" t="s">
        <v>39</v>
      </c>
      <c r="E66" s="1"/>
      <c r="F66" s="1"/>
      <c r="G66" s="1"/>
      <c r="H66" s="34">
        <f>SUM(I66,J66,K66,L66,M66,N66,O66)</f>
        <v>4049823</v>
      </c>
      <c r="I66" s="34">
        <v>0</v>
      </c>
      <c r="J66" s="34">
        <f>(701819-131202)</f>
        <v>570617</v>
      </c>
      <c r="K66" s="51">
        <v>3479206</v>
      </c>
      <c r="L66" s="34">
        <v>0</v>
      </c>
      <c r="M66" s="34">
        <v>0</v>
      </c>
      <c r="N66" s="34">
        <v>0</v>
      </c>
      <c r="O66" s="34">
        <v>0</v>
      </c>
      <c r="P66" s="51">
        <v>0</v>
      </c>
    </row>
    <row r="67" spans="1:16" ht="27" customHeight="1">
      <c r="A67" s="8"/>
      <c r="B67" s="91"/>
      <c r="C67" s="18" t="s">
        <v>29</v>
      </c>
      <c r="D67" s="56" t="s">
        <v>50</v>
      </c>
      <c r="E67" s="78" t="s">
        <v>48</v>
      </c>
      <c r="F67" s="1"/>
      <c r="G67" s="1"/>
      <c r="H67" s="23">
        <f>H68+H69</f>
        <v>487956</v>
      </c>
      <c r="I67" s="23">
        <f>I68</f>
        <v>61726</v>
      </c>
      <c r="J67" s="23">
        <v>1230</v>
      </c>
      <c r="K67" s="23">
        <f>K68+K69</f>
        <v>425000</v>
      </c>
      <c r="L67" s="23">
        <v>0</v>
      </c>
      <c r="M67" s="23">
        <v>0</v>
      </c>
      <c r="N67" s="23">
        <v>0</v>
      </c>
      <c r="O67" s="23">
        <v>0</v>
      </c>
      <c r="P67" s="23">
        <f>P68+P69</f>
        <v>425000</v>
      </c>
    </row>
    <row r="68" spans="1:16" ht="15" customHeight="1">
      <c r="A68" s="8"/>
      <c r="B68" s="91"/>
      <c r="C68" s="86"/>
      <c r="D68" s="6" t="s">
        <v>19</v>
      </c>
      <c r="F68" s="28">
        <v>2008</v>
      </c>
      <c r="G68" s="28">
        <v>2012</v>
      </c>
      <c r="H68" s="34">
        <f>I68+J68+K68</f>
        <v>270169</v>
      </c>
      <c r="I68" s="34">
        <v>61726</v>
      </c>
      <c r="J68" s="34">
        <v>1230</v>
      </c>
      <c r="K68" s="34">
        <v>207213</v>
      </c>
      <c r="L68" s="34">
        <v>0</v>
      </c>
      <c r="M68" s="34">
        <v>0</v>
      </c>
      <c r="N68" s="34">
        <v>0</v>
      </c>
      <c r="O68" s="34">
        <v>0</v>
      </c>
      <c r="P68" s="51">
        <f>K68</f>
        <v>207213</v>
      </c>
    </row>
    <row r="69" spans="1:16" ht="13.5" customHeight="1">
      <c r="A69" s="8"/>
      <c r="B69" s="91"/>
      <c r="C69" s="83"/>
      <c r="D69" s="10" t="s">
        <v>39</v>
      </c>
      <c r="E69" s="1"/>
      <c r="F69" s="1"/>
      <c r="G69" s="1"/>
      <c r="H69" s="34">
        <f>J69+K69</f>
        <v>217787</v>
      </c>
      <c r="I69" s="34">
        <v>0</v>
      </c>
      <c r="J69" s="34">
        <v>0</v>
      </c>
      <c r="K69" s="34">
        <v>217787</v>
      </c>
      <c r="L69" s="34"/>
      <c r="M69" s="34"/>
      <c r="N69" s="34"/>
      <c r="O69" s="34"/>
      <c r="P69" s="51">
        <f>K69</f>
        <v>217787</v>
      </c>
    </row>
    <row r="70" spans="1:16" ht="13.5" customHeight="1">
      <c r="A70" s="8"/>
      <c r="B70" s="91"/>
      <c r="C70" s="18" t="s">
        <v>29</v>
      </c>
      <c r="D70" s="65" t="s">
        <v>75</v>
      </c>
      <c r="E70" s="78" t="s">
        <v>48</v>
      </c>
      <c r="F70" s="28">
        <v>2012</v>
      </c>
      <c r="G70" s="28">
        <v>2013</v>
      </c>
      <c r="H70" s="23">
        <f>H71+H72</f>
        <v>152612</v>
      </c>
      <c r="I70" s="23">
        <f aca="true" t="shared" si="24" ref="I70:P70">I71+I72</f>
        <v>0</v>
      </c>
      <c r="J70" s="23">
        <f t="shared" si="24"/>
        <v>150000</v>
      </c>
      <c r="K70" s="23">
        <f t="shared" si="24"/>
        <v>2612</v>
      </c>
      <c r="L70" s="23">
        <f t="shared" si="24"/>
        <v>0</v>
      </c>
      <c r="M70" s="23">
        <f t="shared" si="24"/>
        <v>0</v>
      </c>
      <c r="N70" s="23">
        <f t="shared" si="24"/>
        <v>0</v>
      </c>
      <c r="O70" s="23">
        <f t="shared" si="24"/>
        <v>0</v>
      </c>
      <c r="P70" s="23">
        <f t="shared" si="24"/>
        <v>0</v>
      </c>
    </row>
    <row r="71" spans="1:16" ht="13.5" customHeight="1">
      <c r="A71" s="8"/>
      <c r="B71" s="91"/>
      <c r="C71" s="86"/>
      <c r="D71" s="6" t="s">
        <v>19</v>
      </c>
      <c r="E71" s="1"/>
      <c r="F71" s="1"/>
      <c r="G71" s="1"/>
      <c r="H71" s="34">
        <f>I71+J71+K71+L71+M71+N71+O71</f>
        <v>152612</v>
      </c>
      <c r="I71" s="34">
        <v>0</v>
      </c>
      <c r="J71" s="34">
        <v>150000</v>
      </c>
      <c r="K71" s="34">
        <v>2612</v>
      </c>
      <c r="L71" s="34">
        <v>0</v>
      </c>
      <c r="M71" s="34">
        <v>0</v>
      </c>
      <c r="N71" s="34">
        <v>0</v>
      </c>
      <c r="O71" s="34">
        <v>0</v>
      </c>
      <c r="P71" s="51">
        <v>0</v>
      </c>
    </row>
    <row r="72" spans="1:16" ht="13.5" customHeight="1">
      <c r="A72" s="8"/>
      <c r="B72" s="91"/>
      <c r="C72" s="83"/>
      <c r="D72" s="10" t="s">
        <v>77</v>
      </c>
      <c r="E72" s="1"/>
      <c r="F72" s="1"/>
      <c r="G72" s="1"/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51">
        <v>0</v>
      </c>
    </row>
    <row r="73" spans="1:16" ht="13.5" customHeight="1">
      <c r="A73" s="8"/>
      <c r="B73" s="91"/>
      <c r="C73" s="32" t="s">
        <v>16</v>
      </c>
      <c r="D73" s="43" t="s">
        <v>78</v>
      </c>
      <c r="E73" s="1"/>
      <c r="F73" s="1"/>
      <c r="G73" s="1"/>
      <c r="H73" s="48">
        <f>H74</f>
        <v>2100</v>
      </c>
      <c r="I73" s="47">
        <v>0</v>
      </c>
      <c r="J73" s="47">
        <f>J74</f>
        <v>2100</v>
      </c>
      <c r="K73" s="48">
        <f aca="true" t="shared" si="25" ref="K73:P73">K74</f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7">
        <f t="shared" si="25"/>
        <v>0</v>
      </c>
      <c r="P73" s="47">
        <f t="shared" si="25"/>
        <v>2100</v>
      </c>
    </row>
    <row r="74" spans="1:16" ht="17.25" customHeight="1">
      <c r="A74" s="8"/>
      <c r="B74" s="91"/>
      <c r="C74" s="53" t="s">
        <v>29</v>
      </c>
      <c r="D74" s="43" t="s">
        <v>47</v>
      </c>
      <c r="E74" s="78" t="s">
        <v>48</v>
      </c>
      <c r="F74" s="46"/>
      <c r="G74" s="46"/>
      <c r="H74" s="50">
        <f>H75</f>
        <v>2100</v>
      </c>
      <c r="I74" s="49">
        <v>0</v>
      </c>
      <c r="J74" s="50">
        <v>2100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8">
        <f>P75</f>
        <v>2100</v>
      </c>
    </row>
    <row r="75" spans="1:16" ht="15.75" customHeight="1">
      <c r="A75" s="8"/>
      <c r="B75" s="91"/>
      <c r="C75" s="86"/>
      <c r="D75" s="6" t="s">
        <v>19</v>
      </c>
      <c r="F75" s="46">
        <v>2011</v>
      </c>
      <c r="G75" s="46">
        <v>2012</v>
      </c>
      <c r="H75" s="50">
        <f>J75</f>
        <v>2100</v>
      </c>
      <c r="I75" s="49">
        <v>0</v>
      </c>
      <c r="J75" s="50">
        <v>2100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39">
        <f>J75</f>
        <v>2100</v>
      </c>
    </row>
    <row r="76" spans="1:16" ht="12" customHeight="1">
      <c r="A76" s="8"/>
      <c r="B76" s="91"/>
      <c r="C76" s="83"/>
      <c r="D76" s="10" t="s">
        <v>45</v>
      </c>
      <c r="E76" s="45"/>
      <c r="F76" s="45"/>
      <c r="G76" s="45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6.5" customHeight="1">
      <c r="A77" s="8"/>
      <c r="B77" s="89" t="s">
        <v>15</v>
      </c>
      <c r="C77" s="92" t="s">
        <v>51</v>
      </c>
      <c r="D77" s="93"/>
      <c r="E77" s="32"/>
      <c r="F77" s="32"/>
      <c r="G77" s="32"/>
      <c r="H77" s="23">
        <f>SUM(H78,H88,H92)</f>
        <v>34157834</v>
      </c>
      <c r="I77" s="23">
        <f>SUM(I78,I88,I92)</f>
        <v>899685</v>
      </c>
      <c r="J77" s="23">
        <f>SUM(J78,J88,J92)</f>
        <v>2003849</v>
      </c>
      <c r="K77" s="23">
        <f>SUM(K78,K88,K92)</f>
        <v>11719300</v>
      </c>
      <c r="L77" s="23">
        <f>L78+L88+L92</f>
        <v>7500000</v>
      </c>
      <c r="M77" s="23">
        <f>M78+M88+M92</f>
        <v>5500000</v>
      </c>
      <c r="N77" s="23">
        <f>N78+N88+N92</f>
        <v>4735000</v>
      </c>
      <c r="O77" s="23">
        <f>SUM(O78,O88,O92)</f>
        <v>1800000</v>
      </c>
      <c r="P77" s="23">
        <f>P78+P88+P92</f>
        <v>31254300</v>
      </c>
    </row>
    <row r="78" spans="1:16" ht="12.75">
      <c r="A78" s="8"/>
      <c r="B78" s="90"/>
      <c r="C78" s="26" t="s">
        <v>13</v>
      </c>
      <c r="D78" s="33" t="s">
        <v>33</v>
      </c>
      <c r="E78" s="3"/>
      <c r="F78" s="3"/>
      <c r="G78" s="3"/>
      <c r="H78" s="23">
        <f>SUM(H79,H82,H85)</f>
        <v>11775750</v>
      </c>
      <c r="I78" s="23">
        <f>SUM(I79,I82,I85)</f>
        <v>199685</v>
      </c>
      <c r="J78" s="23">
        <f>SUM(J79,J82,J85)</f>
        <v>1156765</v>
      </c>
      <c r="K78" s="23">
        <f>SUM(K79,K82,K85)</f>
        <v>10419300</v>
      </c>
      <c r="L78" s="23">
        <f>SUM(L79,L82,L85)</f>
        <v>0</v>
      </c>
      <c r="M78" s="23">
        <f>SUM(M79,M82,M85)</f>
        <v>0</v>
      </c>
      <c r="N78" s="23">
        <f>SUM(N79,N82,N85)</f>
        <v>0</v>
      </c>
      <c r="O78" s="23">
        <f>SUM(O79,O82,O85)</f>
        <v>0</v>
      </c>
      <c r="P78" s="23">
        <f>P79+P82+P85</f>
        <v>10419300</v>
      </c>
    </row>
    <row r="79" spans="1:16" s="30" customFormat="1" ht="16.5" customHeight="1">
      <c r="A79" s="29"/>
      <c r="B79" s="90"/>
      <c r="C79" s="54" t="s">
        <v>29</v>
      </c>
      <c r="D79" s="69" t="s">
        <v>20</v>
      </c>
      <c r="E79" s="46" t="s">
        <v>48</v>
      </c>
      <c r="F79" s="28"/>
      <c r="G79" s="28"/>
      <c r="H79" s="23">
        <f aca="true" t="shared" si="26" ref="H79:O79">SUM(H80,H81)</f>
        <v>1597765</v>
      </c>
      <c r="I79" s="23">
        <f t="shared" si="26"/>
        <v>0</v>
      </c>
      <c r="J79" s="23">
        <f t="shared" si="26"/>
        <v>6765</v>
      </c>
      <c r="K79" s="23">
        <f t="shared" si="26"/>
        <v>1591000</v>
      </c>
      <c r="L79" s="23">
        <v>0</v>
      </c>
      <c r="M79" s="24">
        <f t="shared" si="26"/>
        <v>0</v>
      </c>
      <c r="N79" s="24">
        <f t="shared" si="26"/>
        <v>0</v>
      </c>
      <c r="O79" s="24">
        <f t="shared" si="26"/>
        <v>0</v>
      </c>
      <c r="P79" s="23">
        <f>P80+P81</f>
        <v>1591000</v>
      </c>
    </row>
    <row r="80" spans="1:16" ht="12.75" customHeight="1">
      <c r="A80" s="8"/>
      <c r="B80" s="90"/>
      <c r="C80" s="86"/>
      <c r="D80" s="6" t="s">
        <v>19</v>
      </c>
      <c r="F80" s="28">
        <v>2011</v>
      </c>
      <c r="G80" s="28">
        <v>2012</v>
      </c>
      <c r="H80" s="34">
        <f>SUM(I80,J80,K80,L80,M80,N80,O80)</f>
        <v>1120465</v>
      </c>
      <c r="I80" s="34">
        <v>0</v>
      </c>
      <c r="J80" s="34">
        <v>6765</v>
      </c>
      <c r="K80" s="34">
        <v>1113700</v>
      </c>
      <c r="L80" s="34">
        <v>0</v>
      </c>
      <c r="M80" s="34">
        <v>0</v>
      </c>
      <c r="N80" s="34">
        <v>0</v>
      </c>
      <c r="O80" s="34">
        <v>0</v>
      </c>
      <c r="P80" s="51">
        <f>SUM(O80,N80,M80,L80,K80,J80,)-6765</f>
        <v>1113700</v>
      </c>
    </row>
    <row r="81" spans="1:16" ht="12.75">
      <c r="A81" s="8"/>
      <c r="B81" s="90"/>
      <c r="C81" s="83"/>
      <c r="D81" s="10" t="s">
        <v>21</v>
      </c>
      <c r="E81" s="9"/>
      <c r="F81" s="3"/>
      <c r="G81" s="3"/>
      <c r="H81" s="34">
        <f>SUM(I81,J81,K81,L81,M81,N81,O81)</f>
        <v>477300</v>
      </c>
      <c r="I81" s="34">
        <v>0</v>
      </c>
      <c r="J81" s="34">
        <v>0</v>
      </c>
      <c r="K81" s="34">
        <v>477300</v>
      </c>
      <c r="L81" s="34">
        <v>0</v>
      </c>
      <c r="M81" s="34">
        <v>0</v>
      </c>
      <c r="N81" s="34">
        <v>0</v>
      </c>
      <c r="O81" s="34">
        <v>0</v>
      </c>
      <c r="P81" s="51">
        <f>SUM(O81,N81,M81,L81,K81,J81,)</f>
        <v>477300</v>
      </c>
    </row>
    <row r="82" spans="1:16" ht="15" customHeight="1">
      <c r="A82" s="8"/>
      <c r="B82" s="90"/>
      <c r="C82" s="54" t="s">
        <v>29</v>
      </c>
      <c r="D82" s="44" t="s">
        <v>22</v>
      </c>
      <c r="E82" s="46" t="s">
        <v>48</v>
      </c>
      <c r="F82" s="3"/>
      <c r="G82" s="3"/>
      <c r="H82" s="23">
        <f aca="true" t="shared" si="27" ref="H82:O82">SUM(H83,H84)</f>
        <v>2706068</v>
      </c>
      <c r="I82" s="23">
        <f>I83+I84</f>
        <v>199668</v>
      </c>
      <c r="J82" s="23">
        <f t="shared" si="27"/>
        <v>550000</v>
      </c>
      <c r="K82" s="23">
        <f t="shared" si="27"/>
        <v>1956400</v>
      </c>
      <c r="L82" s="23">
        <f t="shared" si="27"/>
        <v>0</v>
      </c>
      <c r="M82" s="24">
        <f t="shared" si="27"/>
        <v>0</v>
      </c>
      <c r="N82" s="24">
        <f t="shared" si="27"/>
        <v>0</v>
      </c>
      <c r="O82" s="24">
        <f t="shared" si="27"/>
        <v>0</v>
      </c>
      <c r="P82" s="23">
        <f>P83+P84</f>
        <v>1956400</v>
      </c>
    </row>
    <row r="83" spans="1:16" ht="13.5" customHeight="1">
      <c r="A83" s="8"/>
      <c r="B83" s="90"/>
      <c r="C83" s="86"/>
      <c r="D83" s="6" t="s">
        <v>19</v>
      </c>
      <c r="F83" s="28">
        <v>2010</v>
      </c>
      <c r="G83" s="28">
        <v>2012</v>
      </c>
      <c r="H83" s="34">
        <f>SUM(I83,J83,K83,L83,M83,N83,O83)</f>
        <v>2119148</v>
      </c>
      <c r="I83" s="34">
        <v>199668</v>
      </c>
      <c r="J83" s="34">
        <v>550000</v>
      </c>
      <c r="K83" s="34">
        <v>1369480</v>
      </c>
      <c r="L83" s="34">
        <v>0</v>
      </c>
      <c r="M83" s="34">
        <v>0</v>
      </c>
      <c r="N83" s="34">
        <v>0</v>
      </c>
      <c r="O83" s="34">
        <v>0</v>
      </c>
      <c r="P83" s="51">
        <f>SUM(O83,N83,M83,L83,K83,J83,)-353075-259929+63004</f>
        <v>1369480</v>
      </c>
    </row>
    <row r="84" spans="1:16" ht="12.75">
      <c r="A84" s="8"/>
      <c r="B84" s="90"/>
      <c r="C84" s="83"/>
      <c r="D84" s="10" t="s">
        <v>21</v>
      </c>
      <c r="E84" s="9"/>
      <c r="F84" s="3"/>
      <c r="G84" s="3"/>
      <c r="H84" s="34">
        <f>SUM(I84,J84,K84,L84,M84,N84,O84)</f>
        <v>586920</v>
      </c>
      <c r="I84" s="34">
        <v>0</v>
      </c>
      <c r="J84" s="34">
        <v>0</v>
      </c>
      <c r="K84" s="34">
        <v>586920</v>
      </c>
      <c r="L84" s="34">
        <v>0</v>
      </c>
      <c r="M84" s="34">
        <v>0</v>
      </c>
      <c r="N84" s="34">
        <v>0</v>
      </c>
      <c r="O84" s="34">
        <v>0</v>
      </c>
      <c r="P84" s="51">
        <f>SUM(O84,N84,M84,L84,K84,J84,)</f>
        <v>586920</v>
      </c>
    </row>
    <row r="85" spans="1:16" ht="16.5" customHeight="1">
      <c r="A85" s="8"/>
      <c r="B85" s="90"/>
      <c r="C85" s="54" t="s">
        <v>29</v>
      </c>
      <c r="D85" s="44" t="s">
        <v>23</v>
      </c>
      <c r="E85" s="46" t="s">
        <v>48</v>
      </c>
      <c r="F85" s="3"/>
      <c r="G85" s="3"/>
      <c r="H85" s="23">
        <f aca="true" t="shared" si="28" ref="H85:O85">SUM(H86,H87)</f>
        <v>7471917</v>
      </c>
      <c r="I85" s="23">
        <f t="shared" si="28"/>
        <v>17</v>
      </c>
      <c r="J85" s="23">
        <f t="shared" si="28"/>
        <v>600000</v>
      </c>
      <c r="K85" s="23">
        <f t="shared" si="28"/>
        <v>6871900</v>
      </c>
      <c r="L85" s="24">
        <f t="shared" si="28"/>
        <v>0</v>
      </c>
      <c r="M85" s="24">
        <f t="shared" si="28"/>
        <v>0</v>
      </c>
      <c r="N85" s="24">
        <f t="shared" si="28"/>
        <v>0</v>
      </c>
      <c r="O85" s="24">
        <f t="shared" si="28"/>
        <v>0</v>
      </c>
      <c r="P85" s="23">
        <f>P86+P87</f>
        <v>6871900</v>
      </c>
    </row>
    <row r="86" spans="1:16" ht="13.5" customHeight="1">
      <c r="A86" s="8"/>
      <c r="B86" s="16"/>
      <c r="C86" s="86"/>
      <c r="D86" s="6" t="s">
        <v>19</v>
      </c>
      <c r="F86" s="28">
        <v>2010</v>
      </c>
      <c r="G86" s="28">
        <v>2012</v>
      </c>
      <c r="H86" s="34">
        <f>SUM(I86,J86,K86,L86,M86,N86,O86)</f>
        <v>5410347</v>
      </c>
      <c r="I86" s="34">
        <v>17</v>
      </c>
      <c r="J86" s="34">
        <v>600000</v>
      </c>
      <c r="K86" s="34">
        <v>4810330</v>
      </c>
      <c r="L86" s="34">
        <v>0</v>
      </c>
      <c r="M86" s="34">
        <v>0</v>
      </c>
      <c r="N86" s="34">
        <v>0</v>
      </c>
      <c r="O86" s="34">
        <v>0</v>
      </c>
      <c r="P86" s="51">
        <f>4270000-568952+1109282</f>
        <v>4810330</v>
      </c>
    </row>
    <row r="87" spans="1:16" ht="12.75">
      <c r="A87" s="8"/>
      <c r="B87" s="91"/>
      <c r="C87" s="83"/>
      <c r="D87" s="10" t="s">
        <v>21</v>
      </c>
      <c r="E87" s="20"/>
      <c r="F87" s="3"/>
      <c r="G87" s="3"/>
      <c r="H87" s="34">
        <f>SUM(I87,J87,K87,L87,M87,N87,O87)</f>
        <v>2061570</v>
      </c>
      <c r="I87" s="34">
        <v>0</v>
      </c>
      <c r="J87" s="34">
        <v>0</v>
      </c>
      <c r="K87" s="34">
        <v>2061570</v>
      </c>
      <c r="L87" s="34">
        <v>0</v>
      </c>
      <c r="M87" s="34">
        <v>0</v>
      </c>
      <c r="N87" s="34">
        <v>0</v>
      </c>
      <c r="O87" s="34">
        <v>0</v>
      </c>
      <c r="P87" s="51">
        <f>SUM(O87,N87,M87,L87,K87,J87,)</f>
        <v>2061570</v>
      </c>
    </row>
    <row r="88" spans="1:16" ht="25.5">
      <c r="A88" s="82"/>
      <c r="B88" s="91"/>
      <c r="C88" s="26" t="s">
        <v>16</v>
      </c>
      <c r="D88" s="33" t="s">
        <v>34</v>
      </c>
      <c r="E88" s="20"/>
      <c r="F88" s="3"/>
      <c r="G88" s="3"/>
      <c r="H88" s="23">
        <f aca="true" t="shared" si="29" ref="H88:P88">SUM(H89)</f>
        <v>6606540</v>
      </c>
      <c r="I88" s="23">
        <f t="shared" si="29"/>
        <v>0</v>
      </c>
      <c r="J88" s="23">
        <f t="shared" si="29"/>
        <v>6540</v>
      </c>
      <c r="K88" s="48">
        <f t="shared" si="29"/>
        <v>1000000</v>
      </c>
      <c r="L88" s="23">
        <f>SUM(L89)</f>
        <v>3500000</v>
      </c>
      <c r="M88" s="23">
        <f>SUM(M89)</f>
        <v>2100000</v>
      </c>
      <c r="N88" s="23">
        <f t="shared" si="29"/>
        <v>0</v>
      </c>
      <c r="O88" s="23">
        <f t="shared" si="29"/>
        <v>0</v>
      </c>
      <c r="P88" s="23">
        <f t="shared" si="29"/>
        <v>6600000</v>
      </c>
    </row>
    <row r="89" spans="1:16" s="31" customFormat="1" ht="21.75" customHeight="1">
      <c r="A89" s="82"/>
      <c r="B89" s="91"/>
      <c r="C89" s="54" t="s">
        <v>29</v>
      </c>
      <c r="D89" s="33" t="s">
        <v>44</v>
      </c>
      <c r="E89" s="78" t="s">
        <v>48</v>
      </c>
      <c r="F89" s="25"/>
      <c r="G89" s="25"/>
      <c r="H89" s="23">
        <f aca="true" t="shared" si="30" ref="H89:O89">SUM(H90,H91)</f>
        <v>6606540</v>
      </c>
      <c r="I89" s="24">
        <f t="shared" si="30"/>
        <v>0</v>
      </c>
      <c r="J89" s="24">
        <f t="shared" si="30"/>
        <v>6540</v>
      </c>
      <c r="K89" s="57">
        <f>K90+K91</f>
        <v>1000000</v>
      </c>
      <c r="L89" s="24">
        <f>SUM(L90,L91)</f>
        <v>3500000</v>
      </c>
      <c r="M89" s="24">
        <v>2100000</v>
      </c>
      <c r="N89" s="24">
        <f t="shared" si="30"/>
        <v>0</v>
      </c>
      <c r="O89" s="24">
        <f t="shared" si="30"/>
        <v>0</v>
      </c>
      <c r="P89" s="23">
        <f>P90+P91</f>
        <v>6600000</v>
      </c>
    </row>
    <row r="90" spans="1:16" ht="12.75">
      <c r="A90" s="8"/>
      <c r="B90" s="91"/>
      <c r="C90" s="86"/>
      <c r="D90" s="6" t="s">
        <v>19</v>
      </c>
      <c r="F90" s="28">
        <v>2011</v>
      </c>
      <c r="G90" s="28">
        <v>2014</v>
      </c>
      <c r="H90" s="34">
        <f>SUM(I90,J90,K90,L90,M90,N90,O90)</f>
        <v>4326540</v>
      </c>
      <c r="I90" s="34">
        <v>0</v>
      </c>
      <c r="J90" s="34">
        <v>6540</v>
      </c>
      <c r="K90" s="39">
        <v>700000</v>
      </c>
      <c r="L90" s="34">
        <v>2150000</v>
      </c>
      <c r="M90" s="34">
        <v>1470000</v>
      </c>
      <c r="N90" s="34">
        <v>0</v>
      </c>
      <c r="O90" s="34">
        <v>0</v>
      </c>
      <c r="P90" s="51">
        <f>K90+L90+M90</f>
        <v>4320000</v>
      </c>
    </row>
    <row r="91" spans="1:16" ht="12.75">
      <c r="A91" s="41"/>
      <c r="B91" s="40"/>
      <c r="C91" s="83"/>
      <c r="D91" s="10" t="s">
        <v>24</v>
      </c>
      <c r="E91" s="20"/>
      <c r="F91" s="3"/>
      <c r="G91" s="3"/>
      <c r="H91" s="34">
        <f>SUM(I91,J91,K91,L91,M91,N91,O91)</f>
        <v>2280000</v>
      </c>
      <c r="I91" s="34">
        <v>0</v>
      </c>
      <c r="J91" s="34">
        <v>0</v>
      </c>
      <c r="K91" s="55">
        <v>300000</v>
      </c>
      <c r="L91" s="34">
        <v>1350000</v>
      </c>
      <c r="M91" s="34">
        <v>630000</v>
      </c>
      <c r="N91" s="34">
        <v>0</v>
      </c>
      <c r="O91" s="34">
        <v>0</v>
      </c>
      <c r="P91" s="51">
        <f>K91+L91+M91</f>
        <v>2280000</v>
      </c>
    </row>
    <row r="92" spans="1:16" ht="12.75">
      <c r="A92" s="41"/>
      <c r="B92" s="40"/>
      <c r="C92" s="26" t="s">
        <v>17</v>
      </c>
      <c r="D92" s="33" t="s">
        <v>35</v>
      </c>
      <c r="E92" s="20"/>
      <c r="F92" s="3"/>
      <c r="G92" s="3"/>
      <c r="H92" s="23">
        <f>SUM(H93,H96,H99)</f>
        <v>15775544</v>
      </c>
      <c r="I92" s="23">
        <f>SUM(I93,I96,I99)</f>
        <v>700000</v>
      </c>
      <c r="J92" s="23">
        <f>SUM(J93,J96,J99)</f>
        <v>840544</v>
      </c>
      <c r="K92" s="23">
        <f>SUM(K93,K96,K99)</f>
        <v>300000</v>
      </c>
      <c r="L92" s="23">
        <f>SUM(L93,L96,L99)</f>
        <v>4000000</v>
      </c>
      <c r="M92" s="23">
        <f>SUM(M93,M96,M99)</f>
        <v>3400000</v>
      </c>
      <c r="N92" s="23">
        <f>SUM(N93,N96,N99)</f>
        <v>4735000</v>
      </c>
      <c r="O92" s="23">
        <f>SUM(O93,O96,O99)</f>
        <v>1800000</v>
      </c>
      <c r="P92" s="23">
        <f>P93+P96+P99</f>
        <v>14235000</v>
      </c>
    </row>
    <row r="93" spans="1:16" s="30" customFormat="1" ht="26.25" customHeight="1">
      <c r="A93" s="41"/>
      <c r="B93" s="40"/>
      <c r="C93" s="54" t="s">
        <v>29</v>
      </c>
      <c r="D93" s="33" t="s">
        <v>25</v>
      </c>
      <c r="E93" s="78" t="s">
        <v>48</v>
      </c>
      <c r="F93" s="28"/>
      <c r="G93" s="28"/>
      <c r="H93" s="23">
        <f aca="true" t="shared" si="31" ref="H93:O93">SUM(H94)</f>
        <v>5555000</v>
      </c>
      <c r="I93" s="24">
        <f t="shared" si="31"/>
        <v>0</v>
      </c>
      <c r="J93" s="24">
        <f t="shared" si="31"/>
        <v>5000</v>
      </c>
      <c r="K93" s="24">
        <f t="shared" si="31"/>
        <v>100000</v>
      </c>
      <c r="L93" s="24">
        <f t="shared" si="31"/>
        <v>2000000</v>
      </c>
      <c r="M93" s="24">
        <f t="shared" si="31"/>
        <v>1400000</v>
      </c>
      <c r="N93" s="24">
        <f t="shared" si="31"/>
        <v>2050000</v>
      </c>
      <c r="O93" s="24">
        <f t="shared" si="31"/>
        <v>0</v>
      </c>
      <c r="P93" s="23">
        <f>P94</f>
        <v>5550000</v>
      </c>
    </row>
    <row r="94" spans="1:16" ht="12.75">
      <c r="A94" s="41"/>
      <c r="B94" s="16"/>
      <c r="C94" s="124"/>
      <c r="D94" s="6" t="s">
        <v>19</v>
      </c>
      <c r="F94" s="28">
        <v>2011</v>
      </c>
      <c r="G94" s="28">
        <v>2015</v>
      </c>
      <c r="H94" s="34">
        <f>SUM(I94,J94,K94,L94,M94,N94,O94)</f>
        <v>5555000</v>
      </c>
      <c r="I94" s="34">
        <v>0</v>
      </c>
      <c r="J94" s="34">
        <v>5000</v>
      </c>
      <c r="K94" s="34">
        <v>100000</v>
      </c>
      <c r="L94" s="34">
        <v>2000000</v>
      </c>
      <c r="M94" s="34">
        <v>1400000</v>
      </c>
      <c r="N94" s="34">
        <v>2050000</v>
      </c>
      <c r="O94" s="34">
        <v>0</v>
      </c>
      <c r="P94" s="51">
        <f>K94+L94+M94+N94</f>
        <v>5550000</v>
      </c>
    </row>
    <row r="95" spans="1:16" ht="12.75">
      <c r="A95" s="8"/>
      <c r="B95" s="16"/>
      <c r="C95" s="125"/>
      <c r="D95" s="10" t="s">
        <v>57</v>
      </c>
      <c r="E95" s="20"/>
      <c r="F95" s="3"/>
      <c r="G95" s="3"/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</row>
    <row r="96" spans="1:16" ht="25.5">
      <c r="A96" s="8"/>
      <c r="B96" s="16"/>
      <c r="C96" s="54" t="s">
        <v>29</v>
      </c>
      <c r="D96" s="33" t="s">
        <v>26</v>
      </c>
      <c r="E96" s="78" t="s">
        <v>48</v>
      </c>
      <c r="F96" s="3"/>
      <c r="G96" s="3"/>
      <c r="H96" s="23">
        <f aca="true" t="shared" si="32" ref="H96:O96">SUM(H97)</f>
        <v>5429444</v>
      </c>
      <c r="I96" s="24">
        <f t="shared" si="32"/>
        <v>700000</v>
      </c>
      <c r="J96" s="24">
        <f t="shared" si="32"/>
        <v>744444</v>
      </c>
      <c r="K96" s="24">
        <f t="shared" si="32"/>
        <v>100000</v>
      </c>
      <c r="L96" s="24">
        <f t="shared" si="32"/>
        <v>1000000</v>
      </c>
      <c r="M96" s="24">
        <f t="shared" si="32"/>
        <v>1000000</v>
      </c>
      <c r="N96" s="24">
        <f t="shared" si="32"/>
        <v>985000</v>
      </c>
      <c r="O96" s="24">
        <f t="shared" si="32"/>
        <v>900000</v>
      </c>
      <c r="P96" s="23">
        <f>P97</f>
        <v>3985000</v>
      </c>
    </row>
    <row r="97" spans="1:16" ht="12.75">
      <c r="A97" s="8"/>
      <c r="B97" s="16"/>
      <c r="C97" s="86"/>
      <c r="D97" s="6" t="s">
        <v>19</v>
      </c>
      <c r="F97" s="28">
        <v>2010</v>
      </c>
      <c r="G97" s="28">
        <v>2016</v>
      </c>
      <c r="H97" s="34">
        <f>SUM(I97,J97,K97,L97,M97,N97,O97)</f>
        <v>5429444</v>
      </c>
      <c r="I97" s="34">
        <v>700000</v>
      </c>
      <c r="J97" s="34">
        <v>744444</v>
      </c>
      <c r="K97" s="34">
        <v>100000</v>
      </c>
      <c r="L97" s="34">
        <v>1000000</v>
      </c>
      <c r="M97" s="34">
        <v>1000000</v>
      </c>
      <c r="N97" s="34">
        <v>985000</v>
      </c>
      <c r="O97" s="34">
        <v>900000</v>
      </c>
      <c r="P97" s="51">
        <f>K97+L97+M97+N97+O97</f>
        <v>3985000</v>
      </c>
    </row>
    <row r="98" spans="1:16" ht="12.75">
      <c r="A98" s="8"/>
      <c r="B98" s="16"/>
      <c r="C98" s="83"/>
      <c r="D98" s="10" t="s">
        <v>68</v>
      </c>
      <c r="E98" s="20"/>
      <c r="F98" s="3"/>
      <c r="G98" s="3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</row>
    <row r="99" spans="1:16" ht="25.5">
      <c r="A99" s="8"/>
      <c r="B99" s="16"/>
      <c r="C99" s="54" t="s">
        <v>29</v>
      </c>
      <c r="D99" s="33" t="s">
        <v>27</v>
      </c>
      <c r="E99" s="78" t="s">
        <v>48</v>
      </c>
      <c r="F99" s="3"/>
      <c r="G99" s="3"/>
      <c r="H99" s="23">
        <f aca="true" t="shared" si="33" ref="H99:O99">SUM(H100)</f>
        <v>4791100</v>
      </c>
      <c r="I99" s="24">
        <f t="shared" si="33"/>
        <v>0</v>
      </c>
      <c r="J99" s="24">
        <f t="shared" si="33"/>
        <v>91100</v>
      </c>
      <c r="K99" s="24">
        <f t="shared" si="33"/>
        <v>100000</v>
      </c>
      <c r="L99" s="24">
        <f t="shared" si="33"/>
        <v>1000000</v>
      </c>
      <c r="M99" s="24">
        <f t="shared" si="33"/>
        <v>1000000</v>
      </c>
      <c r="N99" s="24">
        <f t="shared" si="33"/>
        <v>1700000</v>
      </c>
      <c r="O99" s="24">
        <f t="shared" si="33"/>
        <v>900000</v>
      </c>
      <c r="P99" s="23">
        <f>P100</f>
        <v>4700000</v>
      </c>
    </row>
    <row r="100" spans="1:16" ht="12.75">
      <c r="A100" s="8"/>
      <c r="B100" s="16"/>
      <c r="C100" s="124"/>
      <c r="D100" s="6" t="s">
        <v>19</v>
      </c>
      <c r="F100" s="28">
        <v>2011</v>
      </c>
      <c r="G100" s="28">
        <v>2016</v>
      </c>
      <c r="H100" s="34">
        <f>SUM(I100,J100,K100,L100,M100,N100,O100)</f>
        <v>4791100</v>
      </c>
      <c r="I100" s="34">
        <v>0</v>
      </c>
      <c r="J100" s="34">
        <v>91100</v>
      </c>
      <c r="K100" s="34">
        <v>100000</v>
      </c>
      <c r="L100" s="34">
        <v>1000000</v>
      </c>
      <c r="M100" s="34">
        <v>1000000</v>
      </c>
      <c r="N100" s="34">
        <v>1700000</v>
      </c>
      <c r="O100" s="34">
        <v>900000</v>
      </c>
      <c r="P100" s="51">
        <f>K100+L100+M100+N100+O100</f>
        <v>4700000</v>
      </c>
    </row>
    <row r="101" spans="1:16" ht="12.75">
      <c r="A101" s="127"/>
      <c r="B101" s="128"/>
      <c r="C101" s="125"/>
      <c r="D101" s="6" t="s">
        <v>57</v>
      </c>
      <c r="E101" s="9"/>
      <c r="F101" s="3"/>
      <c r="G101" s="3"/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</row>
    <row r="102" spans="1:16" ht="12.75">
      <c r="A102" s="8"/>
      <c r="B102" s="80"/>
      <c r="C102" s="54"/>
      <c r="D102" s="59"/>
      <c r="E102" s="9"/>
      <c r="F102" s="3"/>
      <c r="G102" s="3"/>
      <c r="H102" s="34"/>
      <c r="I102" s="34"/>
      <c r="J102" s="34"/>
      <c r="K102" s="34"/>
      <c r="L102" s="34"/>
      <c r="M102" s="34"/>
      <c r="N102" s="34"/>
      <c r="O102" s="34"/>
      <c r="P102" s="34"/>
    </row>
    <row r="103" ht="27" customHeight="1"/>
    <row r="105" ht="77.25" customHeight="1"/>
    <row r="106" ht="12.75" customHeight="1"/>
    <row r="108" spans="4:6" ht="12.75">
      <c r="D108" s="22"/>
      <c r="F108" s="22"/>
    </row>
    <row r="109" spans="4:6" s="22" customFormat="1" ht="12.75">
      <c r="D109" s="11"/>
      <c r="F109" s="11"/>
    </row>
  </sheetData>
  <sheetProtection/>
  <mergeCells count="53">
    <mergeCell ref="C80:C81"/>
    <mergeCell ref="C94:C95"/>
    <mergeCell ref="C97:C98"/>
    <mergeCell ref="C100:C101"/>
    <mergeCell ref="C90:C91"/>
    <mergeCell ref="C86:C87"/>
    <mergeCell ref="C83:C84"/>
    <mergeCell ref="I5:I6"/>
    <mergeCell ref="E5:E6"/>
    <mergeCell ref="C51:C53"/>
    <mergeCell ref="C48:C49"/>
    <mergeCell ref="C62:D62"/>
    <mergeCell ref="Q5:Q6"/>
    <mergeCell ref="B7:D7"/>
    <mergeCell ref="C16:D16"/>
    <mergeCell ref="B16:B20"/>
    <mergeCell ref="B10:D10"/>
    <mergeCell ref="C24:C25"/>
    <mergeCell ref="O5:O6"/>
    <mergeCell ref="J5:N5"/>
    <mergeCell ref="H5:H6"/>
    <mergeCell ref="F5:G5"/>
    <mergeCell ref="C11:D11"/>
    <mergeCell ref="C21:D21"/>
    <mergeCell ref="A9:P9"/>
    <mergeCell ref="A14:A20"/>
    <mergeCell ref="P5:P6"/>
    <mergeCell ref="C33:C34"/>
    <mergeCell ref="C58:C59"/>
    <mergeCell ref="C36:C37"/>
    <mergeCell ref="C39:C40"/>
    <mergeCell ref="C42:C43"/>
    <mergeCell ref="N1:P1"/>
    <mergeCell ref="A1:M1"/>
    <mergeCell ref="C12:D12"/>
    <mergeCell ref="B11:B15"/>
    <mergeCell ref="A5:A6"/>
    <mergeCell ref="A88:A89"/>
    <mergeCell ref="B77:B85"/>
    <mergeCell ref="B87:B90"/>
    <mergeCell ref="C77:D77"/>
    <mergeCell ref="B5:D6"/>
    <mergeCell ref="B62:B76"/>
    <mergeCell ref="C45:C46"/>
    <mergeCell ref="C27:C28"/>
    <mergeCell ref="C30:C31"/>
    <mergeCell ref="B8:D8"/>
    <mergeCell ref="A52:A59"/>
    <mergeCell ref="C65:C66"/>
    <mergeCell ref="C68:C69"/>
    <mergeCell ref="C71:C72"/>
    <mergeCell ref="C75:C76"/>
    <mergeCell ref="C55:C5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2011-12-12T07:43:18Z</cp:lastPrinted>
  <dcterms:created xsi:type="dcterms:W3CDTF">2010-11-10T13:20:43Z</dcterms:created>
  <dcterms:modified xsi:type="dcterms:W3CDTF">2011-12-12T07:43:21Z</dcterms:modified>
  <cp:category/>
  <cp:version/>
  <cp:contentType/>
  <cp:contentStatus/>
</cp:coreProperties>
</file>