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'Arkusz1'!$B$1:$Q$358</definedName>
  </definedNames>
  <calcPr fullCalcOnLoad="1"/>
</workbook>
</file>

<file path=xl/comments1.xml><?xml version="1.0" encoding="utf-8"?>
<comments xmlns="http://schemas.openxmlformats.org/spreadsheetml/2006/main">
  <authors>
    <author>Urząd Miasta w Brzegu</author>
  </authors>
  <commentList>
    <comment ref="N224" authorId="0">
      <text>
        <r>
          <rPr>
            <b/>
            <sz val="8"/>
            <rFont val="Tahoma"/>
            <family val="0"/>
          </rPr>
          <t>Urząd Miasta w Brzegu:</t>
        </r>
        <r>
          <rPr>
            <sz val="8"/>
            <rFont val="Tahoma"/>
            <family val="0"/>
          </rPr>
          <t xml:space="preserve">
</t>
        </r>
      </text>
    </comment>
    <comment ref="Q224" authorId="0">
      <text>
        <r>
          <rPr>
            <b/>
            <sz val="8"/>
            <rFont val="Tahoma"/>
            <family val="0"/>
          </rPr>
          <t>Urząd Miasta w Brzegu: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<sst xmlns="http://schemas.openxmlformats.org/spreadsheetml/2006/main" count="424" uniqueCount="186">
  <si>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</si>
  <si>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</si>
  <si>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</si>
  <si>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</si>
  <si>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</si>
  <si>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</si>
  <si>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</si>
  <si>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</si>
  <si>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</si>
  <si>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</si>
  <si>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</si>
  <si>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</si>
  <si>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</si>
  <si>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</si>
  <si>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</si>
  <si>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</si>
  <si>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</si>
  <si>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</si>
  <si>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</si>
  <si>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</si>
  <si>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</si>
  <si>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</si>
  <si>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</si>
  <si>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</si>
  <si>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</si>
  <si>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</si>
  <si>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</si>
  <si>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</si>
  <si>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</si>
  <si>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</si>
  <si>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</si>
  <si>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</si>
  <si>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</si>
  <si>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</si>
  <si>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</si>
  <si>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</si>
  <si>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</si>
  <si>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</si>
  <si>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</si>
  <si>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</si>
  <si>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</si>
  <si>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</si>
  <si>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</si>
  <si>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</si>
  <si>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</si>
  <si>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</si>
  <si>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</si>
  <si>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</si>
  <si>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</si>
  <si>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</si>
  <si>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</si>
  <si>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</si>
  <si>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</si>
  <si>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</si>
  <si>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</si>
  <si>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</si>
  <si>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</si>
  <si>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</si>
  <si>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</si>
  <si>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</si>
  <si>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</si>
  <si>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</si>
  <si>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</si>
  <si>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</si>
  <si>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</si>
  <si>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</si>
  <si>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</si>
  <si>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</si>
  <si>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</si>
  <si>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</si>
  <si>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</si>
  <si>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</si>
  <si>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</si>
  <si>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</si>
  <si>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</si>
  <si>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</si>
  <si>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</si>
  <si>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</si>
  <si>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</si>
  <si>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</si>
  <si>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</si>
  <si>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</si>
  <si>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</si>
  <si>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</si>
  <si>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</si>
  <si>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</si>
  <si>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</si>
  <si>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</si>
  <si>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</si>
  <si>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</si>
  <si>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</si>
  <si>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</si>
  <si>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</si>
  <si>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</si>
  <si>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</si>
  <si>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</si>
  <si>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</si>
  <si>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</si>
  <si>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</si>
  <si>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</si>
  <si>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</si>
  <si>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</si>
  <si>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</si>
  <si>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</si>
  <si>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</si>
  <si>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</si>
  <si>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</si>
  <si>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</si>
  <si>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</si>
  <si>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</si>
  <si>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</si>
  <si>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</si>
  <si>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</si>
  <si>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</si>
  <si>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</si>
  <si>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</si>
  <si>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</si>
  <si>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</si>
  <si>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</si>
  <si>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</si>
  <si>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</si>
  <si>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</si>
  <si>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</si>
  <si>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</si>
  <si>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</si>
  <si>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</si>
  <si>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</si>
  <si>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Wyk. %</t>
  </si>
  <si>
    <t>2007</t>
  </si>
  <si>
    <t>Pozostałe zadania w zakresie polityki społecznej</t>
  </si>
  <si>
    <t>Razem dział 853</t>
  </si>
  <si>
    <t>0580</t>
  </si>
  <si>
    <t>Grzywny i inne kary pieniężne od osób prawnych i innych jednostek organizacyjnych</t>
  </si>
  <si>
    <t>Wpływy i wydatki związane z gromadzeniem środków z opłat i kar za korzystanie ze środowiska</t>
  </si>
  <si>
    <t>Grzywny, mandaty i inne kary pieniężne od osób fizycznych</t>
  </si>
  <si>
    <t>Razem dział 926</t>
  </si>
  <si>
    <t>Świadczenia rodzinne, zliczka alimentacyjna oraz składki na ubezpieczenia emerytalne i rentowe z ubezpieczenia społecznego</t>
  </si>
  <si>
    <t>Dochody jednostek samorządu terytorialnego zwiazane z realizacją zadań z zakresu administracji rządowej oraz innych zadań zleconych ustawami</t>
  </si>
  <si>
    <t>Przewidywane wykonanie                                       w 2010 r.</t>
  </si>
  <si>
    <t>Plan 30.09.2010 r.</t>
  </si>
  <si>
    <t>Wykonanie 30.09.2010 r.</t>
  </si>
  <si>
    <t>Drogi publiczne gminne</t>
  </si>
  <si>
    <t>Dotacje celowe w ramach programów finansowanych z udziałem środków europejskich oraz środków, o których mowa w art..5 ust.1 pkt 3 oraz ust. 3 pkt 5 i 6 ustawy, lub płatności w ramach budżetu środków europejskich</t>
  </si>
  <si>
    <t>Żłobki</t>
  </si>
  <si>
    <t>Domy pomocy społecznej</t>
  </si>
  <si>
    <t>w złotych</t>
  </si>
  <si>
    <t>Straż gminna ( miejska)</t>
  </si>
  <si>
    <t>Kultura fizyczna</t>
  </si>
  <si>
    <t xml:space="preserve">Wpływy z różnych opłat </t>
  </si>
  <si>
    <r>
      <t xml:space="preserve">Dział     Rozdz. </t>
    </r>
    <r>
      <rPr>
        <b/>
        <sz val="18"/>
        <rFont val="Arial"/>
        <family val="0"/>
      </rPr>
      <t>§</t>
    </r>
  </si>
  <si>
    <t>Plan 01.01.2011r.                                            w zł</t>
  </si>
  <si>
    <t>Wyk.                                                                 %</t>
  </si>
  <si>
    <t>010</t>
  </si>
  <si>
    <t>Rolnictwo i łowiectwo</t>
  </si>
  <si>
    <t>01095</t>
  </si>
  <si>
    <t>Pozostała działalnośc</t>
  </si>
  <si>
    <t>70095</t>
  </si>
  <si>
    <t>Spis powszechny i inne</t>
  </si>
  <si>
    <t>2707</t>
  </si>
  <si>
    <t>Jednostki specjalistycznego poradnictwa, mieszkania chronione i ośrodki interwencji kryzysowej</t>
  </si>
  <si>
    <t>2310</t>
  </si>
  <si>
    <t>Dotacje celowe otrzymane z gmin  na zadania bieżące realizowane na podstawie porozumień między jst</t>
  </si>
  <si>
    <t>Edukacyjna opieka wychowawcza</t>
  </si>
  <si>
    <t>Pomoc materialna dla uczniów</t>
  </si>
  <si>
    <t>Razem dział 854</t>
  </si>
  <si>
    <t>Razem dział  010</t>
  </si>
  <si>
    <t>Krajowe pasażerskie przewozy autobusowe</t>
  </si>
  <si>
    <t>Wpływy z innych lokalnych opłat pobieranych przez jednostki samorządu terytorialnego na podstawie odrębnych ustaw</t>
  </si>
  <si>
    <t>2980</t>
  </si>
  <si>
    <t>Wpływy do wyjaśnienia</t>
  </si>
  <si>
    <t>Promocja jednostek samorządu terytorialnego</t>
  </si>
  <si>
    <t>Różne rozliczenia finansowe</t>
  </si>
  <si>
    <t>Dodatki mieszkaniowe</t>
  </si>
  <si>
    <t>2360</t>
  </si>
  <si>
    <t>Dochody jednostek samorządu terytorialnego związane z realizacją zadań z zakresu administracji rządowej oraz innych zadań zleconych ustawami</t>
  </si>
  <si>
    <t>Kultura i ochrona dziedzictwa narodowego</t>
  </si>
  <si>
    <t>Ochrona zabytków i opieka nad zabytkami</t>
  </si>
  <si>
    <t>Razem dział 921</t>
  </si>
  <si>
    <t>Plan 30.09.2011r.                                            w zł</t>
  </si>
  <si>
    <t>Wykonanie 30.09.2011r.                                            w zł</t>
  </si>
  <si>
    <t>Projekt 2012r.                                            w zł</t>
  </si>
  <si>
    <t>Wybory do Sejmu i Senatu</t>
  </si>
  <si>
    <t>Usuwanie skutków klęsk żywiołowych</t>
  </si>
  <si>
    <t xml:space="preserve">Przewidywane wykonaie 2011r.                                           </t>
  </si>
  <si>
    <t>PLAN DOCHODÓW BUDŻETOWYCH NA 2012 ROK - BIEŻĄCE</t>
  </si>
  <si>
    <t>Razem dochody bieżące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</si>
</sst>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13">
    <font>
      <sz val="10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sz val="18"/>
      <color indexed="10"/>
      <name val="Arial CE"/>
      <family val="0"/>
    </font>
    <font>
      <b/>
      <sz val="18"/>
      <color indexed="10"/>
      <name val="Arial CE"/>
      <family val="0"/>
    </font>
    <font>
      <b/>
      <sz val="18"/>
      <name val="Arial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9" fontId="4" fillId="0" borderId="6" xfId="0" applyNumberFormat="1" applyFont="1" applyBorder="1" applyAlignment="1">
      <alignment horizontal="right" vertical="center"/>
    </xf>
    <xf numFmtId="169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64" fontId="5" fillId="0" borderId="6" xfId="0" applyNumberFormat="1" applyFont="1" applyBorder="1" applyAlignment="1">
      <alignment/>
    </xf>
    <xf numFmtId="169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9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5" fillId="0" borderId="7" xfId="0" applyFont="1" applyBorder="1" applyAlignment="1">
      <alignment/>
    </xf>
    <xf numFmtId="164" fontId="5" fillId="0" borderId="8" xfId="0" applyNumberFormat="1" applyFont="1" applyBorder="1" applyAlignment="1">
      <alignment/>
    </xf>
    <xf numFmtId="169" fontId="5" fillId="0" borderId="8" xfId="0" applyNumberFormat="1" applyFont="1" applyBorder="1" applyAlignment="1">
      <alignment horizontal="right" vertical="center"/>
    </xf>
    <xf numFmtId="169" fontId="6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169" fontId="4" fillId="0" borderId="4" xfId="0" applyNumberFormat="1" applyFont="1" applyBorder="1" applyAlignment="1">
      <alignment horizontal="right" vertical="center"/>
    </xf>
    <xf numFmtId="169" fontId="6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164" fontId="5" fillId="0" borderId="7" xfId="0" applyNumberFormat="1" applyFont="1" applyBorder="1" applyAlignment="1">
      <alignment/>
    </xf>
    <xf numFmtId="169" fontId="7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169" fontId="6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9" fontId="6" fillId="0" borderId="11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/>
    </xf>
    <xf numFmtId="164" fontId="4" fillId="0" borderId="3" xfId="0" applyNumberFormat="1" applyFont="1" applyBorder="1" applyAlignment="1">
      <alignment vertical="center"/>
    </xf>
    <xf numFmtId="169" fontId="4" fillId="0" borderId="12" xfId="0" applyNumberFormat="1" applyFont="1" applyBorder="1" applyAlignment="1">
      <alignment horizontal="right" vertical="center"/>
    </xf>
    <xf numFmtId="169" fontId="4" fillId="0" borderId="13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164" fontId="5" fillId="0" borderId="14" xfId="0" applyNumberFormat="1" applyFont="1" applyBorder="1" applyAlignment="1">
      <alignment/>
    </xf>
    <xf numFmtId="169" fontId="5" fillId="0" borderId="1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169" fontId="7" fillId="0" borderId="16" xfId="0" applyNumberFormat="1" applyFont="1" applyBorder="1" applyAlignment="1">
      <alignment horizontal="right" vertical="center"/>
    </xf>
    <xf numFmtId="169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/>
    </xf>
    <xf numFmtId="169" fontId="7" fillId="0" borderId="17" xfId="0" applyNumberFormat="1" applyFont="1" applyBorder="1" applyAlignment="1">
      <alignment horizontal="right" vertical="center"/>
    </xf>
    <xf numFmtId="169" fontId="5" fillId="0" borderId="17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right" vertical="center"/>
    </xf>
    <xf numFmtId="169" fontId="4" fillId="0" borderId="1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6" xfId="0" applyFont="1" applyBorder="1" applyAlignment="1">
      <alignment vertical="top" wrapText="1"/>
    </xf>
    <xf numFmtId="164" fontId="4" fillId="0" borderId="3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164" fontId="5" fillId="0" borderId="3" xfId="0" applyNumberFormat="1" applyFont="1" applyBorder="1" applyAlignment="1">
      <alignment vertical="center"/>
    </xf>
    <xf numFmtId="169" fontId="5" fillId="0" borderId="3" xfId="15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9" fontId="6" fillId="0" borderId="9" xfId="0" applyNumberFormat="1" applyFont="1" applyBorder="1" applyAlignment="1">
      <alignment horizontal="right" vertical="center"/>
    </xf>
    <xf numFmtId="169" fontId="4" fillId="0" borderId="9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/>
    </xf>
    <xf numFmtId="169" fontId="5" fillId="2" borderId="3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right" vertical="center"/>
    </xf>
    <xf numFmtId="169" fontId="5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169" fontId="6" fillId="0" borderId="17" xfId="0" applyNumberFormat="1" applyFont="1" applyBorder="1" applyAlignment="1">
      <alignment horizontal="right" vertical="center"/>
    </xf>
    <xf numFmtId="169" fontId="4" fillId="0" borderId="1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0" fontId="4" fillId="0" borderId="20" xfId="0" applyFont="1" applyBorder="1" applyAlignment="1">
      <alignment wrapText="1"/>
    </xf>
    <xf numFmtId="164" fontId="4" fillId="0" borderId="2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164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164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69" fontId="5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169" fontId="5" fillId="0" borderId="23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top" wrapText="1"/>
    </xf>
    <xf numFmtId="164" fontId="5" fillId="0" borderId="8" xfId="0" applyNumberFormat="1" applyFont="1" applyBorder="1" applyAlignment="1">
      <alignment vertical="center"/>
    </xf>
    <xf numFmtId="169" fontId="5" fillId="0" borderId="24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center"/>
    </xf>
    <xf numFmtId="169" fontId="4" fillId="0" borderId="20" xfId="0" applyNumberFormat="1" applyFont="1" applyBorder="1" applyAlignment="1">
      <alignment horizontal="right" vertical="center"/>
    </xf>
    <xf numFmtId="169" fontId="5" fillId="0" borderId="2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top" wrapText="1"/>
    </xf>
    <xf numFmtId="164" fontId="5" fillId="0" borderId="7" xfId="0" applyNumberFormat="1" applyFont="1" applyBorder="1" applyAlignment="1">
      <alignment vertical="center"/>
    </xf>
    <xf numFmtId="169" fontId="7" fillId="0" borderId="26" xfId="0" applyNumberFormat="1" applyFont="1" applyBorder="1" applyAlignment="1">
      <alignment horizontal="right" vertical="center"/>
    </xf>
    <xf numFmtId="169" fontId="5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  <xf numFmtId="169" fontId="6" fillId="0" borderId="27" xfId="0" applyNumberFormat="1" applyFont="1" applyBorder="1" applyAlignment="1">
      <alignment horizontal="right" vertical="center"/>
    </xf>
    <xf numFmtId="169" fontId="6" fillId="0" borderId="28" xfId="0" applyNumberFormat="1" applyFont="1" applyBorder="1" applyAlignment="1">
      <alignment horizontal="right" vertical="center"/>
    </xf>
    <xf numFmtId="169" fontId="4" fillId="0" borderId="1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/>
    </xf>
    <xf numFmtId="169" fontId="5" fillId="0" borderId="30" xfId="0" applyNumberFormat="1" applyFont="1" applyBorder="1" applyAlignment="1">
      <alignment horizontal="right" vertical="center"/>
    </xf>
    <xf numFmtId="169" fontId="5" fillId="0" borderId="29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/>
    </xf>
    <xf numFmtId="0" fontId="6" fillId="0" borderId="31" xfId="0" applyFont="1" applyBorder="1" applyAlignment="1">
      <alignment horizontal="right" vertical="center"/>
    </xf>
    <xf numFmtId="169" fontId="6" fillId="0" borderId="32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0" borderId="8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0" fontId="4" fillId="0" borderId="15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9" fontId="5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5" fillId="0" borderId="33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169" fontId="6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169" fontId="5" fillId="0" borderId="21" xfId="0" applyNumberFormat="1" applyFont="1" applyBorder="1" applyAlignment="1">
      <alignment horizontal="right" vertical="center"/>
    </xf>
    <xf numFmtId="169" fontId="4" fillId="0" borderId="22" xfId="0" applyNumberFormat="1" applyFont="1" applyBorder="1" applyAlignment="1">
      <alignment horizontal="right" vertical="center"/>
    </xf>
    <xf numFmtId="169" fontId="4" fillId="0" borderId="21" xfId="0" applyNumberFormat="1" applyFont="1" applyBorder="1" applyAlignment="1">
      <alignment horizontal="right" vertical="center"/>
    </xf>
    <xf numFmtId="169" fontId="5" fillId="0" borderId="36" xfId="0" applyNumberFormat="1" applyFont="1" applyBorder="1" applyAlignment="1">
      <alignment horizontal="right" vertical="center"/>
    </xf>
    <xf numFmtId="169" fontId="4" fillId="0" borderId="37" xfId="0" applyNumberFormat="1" applyFont="1" applyBorder="1" applyAlignment="1">
      <alignment horizontal="right" vertical="center"/>
    </xf>
    <xf numFmtId="169" fontId="5" fillId="0" borderId="38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169" fontId="4" fillId="0" borderId="27" xfId="0" applyNumberFormat="1" applyFont="1" applyBorder="1" applyAlignment="1">
      <alignment horizontal="right" vertical="center"/>
    </xf>
    <xf numFmtId="169" fontId="4" fillId="0" borderId="3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9" fontId="4" fillId="0" borderId="23" xfId="0" applyNumberFormat="1" applyFont="1" applyBorder="1" applyAlignment="1">
      <alignment horizontal="right" vertical="center"/>
    </xf>
    <xf numFmtId="169" fontId="4" fillId="0" borderId="8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 vertical="center"/>
    </xf>
    <xf numFmtId="169" fontId="4" fillId="0" borderId="39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/>
    </xf>
    <xf numFmtId="169" fontId="6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2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69" fontId="7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169" fontId="6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 vertical="top"/>
    </xf>
    <xf numFmtId="169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/>
    </xf>
    <xf numFmtId="0" fontId="4" fillId="0" borderId="40" xfId="0" applyFont="1" applyBorder="1" applyAlignment="1">
      <alignment/>
    </xf>
    <xf numFmtId="164" fontId="5" fillId="0" borderId="41" xfId="0" applyNumberFormat="1" applyFont="1" applyBorder="1" applyAlignment="1">
      <alignment/>
    </xf>
    <xf numFmtId="169" fontId="4" fillId="0" borderId="28" xfId="0" applyNumberFormat="1" applyFont="1" applyBorder="1" applyAlignment="1">
      <alignment horizontal="right" vertical="center"/>
    </xf>
    <xf numFmtId="169" fontId="4" fillId="0" borderId="3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9" fontId="5" fillId="0" borderId="1" xfId="0" applyNumberFormat="1" applyFont="1" applyBorder="1" applyAlignment="1">
      <alignment horizontal="center" vertical="center"/>
    </xf>
    <xf numFmtId="169" fontId="5" fillId="0" borderId="29" xfId="0" applyNumberFormat="1" applyFont="1" applyBorder="1" applyAlignment="1">
      <alignment horizontal="center" vertical="center"/>
    </xf>
    <xf numFmtId="169" fontId="5" fillId="0" borderId="2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9" fontId="5" fillId="0" borderId="1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4"/>
  <sheetViews>
    <sheetView tabSelected="1" view="pageBreakPreview" zoomScale="50" zoomScaleNormal="50" zoomScaleSheetLayoutView="50" workbookViewId="0" topLeftCell="B160">
      <selection activeCell="B167" sqref="B167:Q167"/>
    </sheetView>
  </sheetViews>
  <sheetFormatPr defaultColWidth="9.00390625" defaultRowHeight="12.75"/>
  <cols>
    <col min="1" max="1" width="8.75390625" style="5" hidden="1" customWidth="1"/>
    <col min="2" max="2" width="15.125" style="5" customWidth="1"/>
    <col min="3" max="3" width="103.25390625" style="5" customWidth="1"/>
    <col min="4" max="5" width="15.75390625" style="5" hidden="1" customWidth="1"/>
    <col min="6" max="6" width="30.125" style="6" hidden="1" customWidth="1"/>
    <col min="7" max="7" width="27.875" style="7" hidden="1" customWidth="1"/>
    <col min="8" max="8" width="16.375" style="5" hidden="1" customWidth="1"/>
    <col min="9" max="9" width="28.25390625" style="5" hidden="1" customWidth="1"/>
    <col min="10" max="10" width="28.625" style="8" hidden="1" customWidth="1"/>
    <col min="11" max="11" width="19.125" style="2" hidden="1" customWidth="1"/>
    <col min="12" max="12" width="28.875" style="8" customWidth="1"/>
    <col min="13" max="13" width="28.25390625" style="7" customWidth="1"/>
    <col min="14" max="14" width="15.75390625" style="8" customWidth="1"/>
    <col min="15" max="15" width="28.25390625" style="7" customWidth="1"/>
    <col min="16" max="16" width="30.875" style="8" customWidth="1"/>
    <col min="17" max="17" width="22.875" style="8" customWidth="1"/>
  </cols>
  <sheetData>
    <row r="1" spans="3:17" ht="30.75" customHeight="1">
      <c r="C1" s="256" t="s">
        <v>184</v>
      </c>
      <c r="D1" s="256"/>
      <c r="E1" s="256"/>
      <c r="F1" s="256"/>
      <c r="G1" s="256"/>
      <c r="H1" s="256"/>
      <c r="I1" s="256"/>
      <c r="J1" s="256"/>
      <c r="K1" s="3" t="s">
        <v>145</v>
      </c>
      <c r="L1" s="216"/>
      <c r="M1" s="216"/>
      <c r="N1"/>
      <c r="O1" s="216"/>
      <c r="P1"/>
      <c r="Q1"/>
    </row>
    <row r="2" spans="3:12" ht="15.75" customHeight="1">
      <c r="C2" s="4"/>
      <c r="K2" s="5"/>
      <c r="L2" s="7"/>
    </row>
    <row r="3" spans="3:12" ht="15.75" customHeight="1">
      <c r="C3" s="4"/>
      <c r="K3" s="5"/>
      <c r="L3" s="7"/>
    </row>
    <row r="4" spans="2:12" ht="24" thickBot="1">
      <c r="B4" s="157"/>
      <c r="K4" s="5"/>
      <c r="L4" s="7"/>
    </row>
    <row r="5" spans="2:17" ht="139.5">
      <c r="B5" s="158" t="s">
        <v>149</v>
      </c>
      <c r="C5" s="9" t="s">
        <v>95</v>
      </c>
      <c r="D5" s="10" t="s">
        <v>83</v>
      </c>
      <c r="E5" s="9" t="s">
        <v>82</v>
      </c>
      <c r="F5" s="11" t="s">
        <v>139</v>
      </c>
      <c r="G5" s="12" t="s">
        <v>140</v>
      </c>
      <c r="H5" s="11" t="s">
        <v>127</v>
      </c>
      <c r="I5" s="11" t="s">
        <v>138</v>
      </c>
      <c r="J5" s="12" t="s">
        <v>150</v>
      </c>
      <c r="K5" s="11" t="s">
        <v>127</v>
      </c>
      <c r="L5" s="12" t="s">
        <v>178</v>
      </c>
      <c r="M5" s="12" t="s">
        <v>179</v>
      </c>
      <c r="N5" s="12" t="s">
        <v>151</v>
      </c>
      <c r="O5" s="12" t="s">
        <v>183</v>
      </c>
      <c r="P5" s="12" t="s">
        <v>180</v>
      </c>
      <c r="Q5" s="12" t="s">
        <v>151</v>
      </c>
    </row>
    <row r="6" spans="1:17" s="1" customFormat="1" ht="23.25">
      <c r="A6" s="5"/>
      <c r="B6" s="159">
        <v>1</v>
      </c>
      <c r="C6" s="13">
        <v>2</v>
      </c>
      <c r="D6" s="14"/>
      <c r="E6" s="13"/>
      <c r="F6" s="14">
        <v>4</v>
      </c>
      <c r="G6" s="15">
        <v>5</v>
      </c>
      <c r="H6" s="14">
        <v>6</v>
      </c>
      <c r="I6" s="14">
        <v>4</v>
      </c>
      <c r="J6" s="15">
        <v>3</v>
      </c>
      <c r="K6" s="14">
        <v>6</v>
      </c>
      <c r="L6" s="15">
        <v>3</v>
      </c>
      <c r="M6" s="15">
        <v>4</v>
      </c>
      <c r="N6" s="15">
        <v>5</v>
      </c>
      <c r="O6" s="15">
        <v>6</v>
      </c>
      <c r="P6" s="15">
        <v>7</v>
      </c>
      <c r="Q6" s="15">
        <v>8</v>
      </c>
    </row>
    <row r="7" spans="1:17" s="1" customFormat="1" ht="23.25">
      <c r="A7" s="5"/>
      <c r="B7" s="217"/>
      <c r="C7" s="218"/>
      <c r="D7" s="219"/>
      <c r="E7" s="218"/>
      <c r="F7" s="220"/>
      <c r="G7" s="221"/>
      <c r="H7" s="220"/>
      <c r="I7" s="220"/>
      <c r="J7" s="221"/>
      <c r="K7" s="220"/>
      <c r="L7" s="221"/>
      <c r="M7" s="229"/>
      <c r="N7" s="221"/>
      <c r="O7" s="229"/>
      <c r="P7" s="221"/>
      <c r="Q7" s="221"/>
    </row>
    <row r="8" spans="2:17" ht="23.25">
      <c r="B8" s="168" t="s">
        <v>152</v>
      </c>
      <c r="C8" s="20" t="s">
        <v>153</v>
      </c>
      <c r="D8" s="21"/>
      <c r="E8" s="22"/>
      <c r="F8" s="24"/>
      <c r="G8" s="40"/>
      <c r="H8" s="23"/>
      <c r="I8" s="24"/>
      <c r="J8" s="24"/>
      <c r="K8" s="23"/>
      <c r="L8" s="24"/>
      <c r="M8" s="40"/>
      <c r="N8" s="24"/>
      <c r="O8" s="40"/>
      <c r="P8" s="24"/>
      <c r="Q8" s="24"/>
    </row>
    <row r="9" spans="2:17" ht="23.25">
      <c r="B9" s="162"/>
      <c r="C9" s="42"/>
      <c r="D9" s="17"/>
      <c r="E9" s="16"/>
      <c r="F9" s="43"/>
      <c r="G9" s="44"/>
      <c r="H9" s="45"/>
      <c r="I9" s="43"/>
      <c r="J9" s="43"/>
      <c r="K9" s="45"/>
      <c r="L9" s="43"/>
      <c r="M9" s="44"/>
      <c r="N9" s="62"/>
      <c r="O9" s="44"/>
      <c r="P9" s="43"/>
      <c r="Q9" s="62"/>
    </row>
    <row r="10" spans="2:17" ht="33.75" customHeight="1">
      <c r="B10" s="168" t="s">
        <v>154</v>
      </c>
      <c r="C10" s="27" t="s">
        <v>155</v>
      </c>
      <c r="D10" s="28">
        <f>SUM(D16,D17)</f>
        <v>0</v>
      </c>
      <c r="E10" s="28">
        <f>SUM(E16,E17)</f>
        <v>0</v>
      </c>
      <c r="F10" s="29" t="e">
        <f>SUM(#REF!,F11)</f>
        <v>#REF!</v>
      </c>
      <c r="G10" s="29" t="e">
        <f>SUM(#REF!,G11)</f>
        <v>#REF!</v>
      </c>
      <c r="H10" s="29" t="e">
        <f>H11</f>
        <v>#REF!</v>
      </c>
      <c r="I10" s="29" t="e">
        <f>SUM(#REF!,I11)</f>
        <v>#REF!</v>
      </c>
      <c r="J10" s="29">
        <f>SUM(J11)</f>
        <v>0</v>
      </c>
      <c r="K10" s="29" t="e">
        <f>K11</f>
        <v>#REF!</v>
      </c>
      <c r="L10" s="29">
        <f>SUM(L11)</f>
        <v>1359</v>
      </c>
      <c r="M10" s="29">
        <f>SUM(M11)</f>
        <v>1421.8</v>
      </c>
      <c r="N10" s="29">
        <f>(M10/L10)*100</f>
        <v>104.62104488594555</v>
      </c>
      <c r="O10" s="29">
        <f>SUM(O11)</f>
        <v>1421.8</v>
      </c>
      <c r="P10" s="29">
        <f>SUM(P11)</f>
        <v>0</v>
      </c>
      <c r="Q10" s="29">
        <f>(P10/O10)*100</f>
        <v>0</v>
      </c>
    </row>
    <row r="11" spans="2:17" ht="46.5">
      <c r="B11" s="163"/>
      <c r="C11" s="30" t="s">
        <v>117</v>
      </c>
      <c r="D11" s="31"/>
      <c r="E11" s="31"/>
      <c r="F11" s="29" t="e">
        <f>SUM(F14:F16,F17)</f>
        <v>#REF!</v>
      </c>
      <c r="G11" s="29" t="e">
        <f>SUM(G14:G16,G17)</f>
        <v>#REF!</v>
      </c>
      <c r="H11" s="29" t="e">
        <f>(G11/F11)*100</f>
        <v>#REF!</v>
      </c>
      <c r="I11" s="29" t="e">
        <f>SUM(I14:I16,I17)</f>
        <v>#REF!</v>
      </c>
      <c r="J11" s="29">
        <f>SUM(J13:J14)</f>
        <v>0</v>
      </c>
      <c r="K11" s="29" t="e">
        <f>(J11/I11)*100</f>
        <v>#REF!</v>
      </c>
      <c r="L11" s="29">
        <f>SUM(L12:L14)</f>
        <v>1359</v>
      </c>
      <c r="M11" s="29">
        <f>SUM(M12:M14)</f>
        <v>1421.8</v>
      </c>
      <c r="N11" s="81">
        <f>(M11/L11)*100</f>
        <v>104.62104488594555</v>
      </c>
      <c r="O11" s="29">
        <f>SUM(O12:O14)</f>
        <v>1421.8</v>
      </c>
      <c r="P11" s="29">
        <f>SUM(P12:P14)</f>
        <v>0</v>
      </c>
      <c r="Q11" s="81">
        <f>(P11/O11)*100</f>
        <v>0</v>
      </c>
    </row>
    <row r="12" spans="2:17" ht="84.75" customHeight="1">
      <c r="B12" s="166" t="s">
        <v>60</v>
      </c>
      <c r="C12" s="48" t="s">
        <v>116</v>
      </c>
      <c r="D12" s="31">
        <v>56700</v>
      </c>
      <c r="E12" s="31">
        <v>0</v>
      </c>
      <c r="F12" s="33">
        <v>54000</v>
      </c>
      <c r="G12" s="33">
        <v>40137.44</v>
      </c>
      <c r="H12" s="24">
        <f>(G12/F12)*100</f>
        <v>74.3285925925926</v>
      </c>
      <c r="I12" s="33">
        <v>54000</v>
      </c>
      <c r="J12" s="33">
        <f>54000+5400</f>
        <v>59400</v>
      </c>
      <c r="K12" s="24">
        <f>(J12/I12)*100</f>
        <v>110.00000000000001</v>
      </c>
      <c r="L12" s="33">
        <v>0</v>
      </c>
      <c r="M12" s="33">
        <v>37.09</v>
      </c>
      <c r="N12" s="33">
        <v>0</v>
      </c>
      <c r="O12" s="33">
        <v>37.09</v>
      </c>
      <c r="P12" s="33">
        <v>0</v>
      </c>
      <c r="Q12" s="33">
        <v>0</v>
      </c>
    </row>
    <row r="13" spans="2:17" ht="32.25" customHeight="1">
      <c r="B13" s="176" t="s">
        <v>108</v>
      </c>
      <c r="C13" s="84" t="s">
        <v>19</v>
      </c>
      <c r="D13" s="31">
        <v>17000</v>
      </c>
      <c r="E13" s="31">
        <v>0</v>
      </c>
      <c r="F13" s="33">
        <v>0</v>
      </c>
      <c r="G13" s="33">
        <v>6833.99</v>
      </c>
      <c r="H13" s="24">
        <v>0</v>
      </c>
      <c r="I13" s="33">
        <v>6833.99</v>
      </c>
      <c r="J13" s="33">
        <v>0</v>
      </c>
      <c r="K13" s="24">
        <v>0</v>
      </c>
      <c r="L13" s="33">
        <v>0</v>
      </c>
      <c r="M13" s="33">
        <v>26.63</v>
      </c>
      <c r="N13" s="24">
        <v>0</v>
      </c>
      <c r="O13" s="24">
        <v>26.63</v>
      </c>
      <c r="P13" s="24">
        <v>0</v>
      </c>
      <c r="Q13" s="24">
        <v>0</v>
      </c>
    </row>
    <row r="14" spans="2:17" ht="81" customHeight="1" thickBot="1">
      <c r="B14" s="165" t="s">
        <v>98</v>
      </c>
      <c r="C14" s="36" t="s">
        <v>99</v>
      </c>
      <c r="D14" s="31">
        <v>170000</v>
      </c>
      <c r="E14" s="31">
        <v>0</v>
      </c>
      <c r="F14" s="33">
        <v>241800</v>
      </c>
      <c r="G14" s="33">
        <v>181350</v>
      </c>
      <c r="H14" s="24">
        <f>(G14/F14)*100</f>
        <v>75</v>
      </c>
      <c r="I14" s="33">
        <v>241800</v>
      </c>
      <c r="J14" s="33">
        <v>0</v>
      </c>
      <c r="K14" s="24">
        <f>(J14/I14)*100</f>
        <v>0</v>
      </c>
      <c r="L14" s="33">
        <v>1359</v>
      </c>
      <c r="M14" s="33">
        <v>1358.08</v>
      </c>
      <c r="N14" s="68">
        <f>(M14/L14)*100</f>
        <v>99.93230316409124</v>
      </c>
      <c r="O14" s="33">
        <v>1358.08</v>
      </c>
      <c r="P14" s="33">
        <v>0</v>
      </c>
      <c r="Q14" s="68">
        <f>(P14/O14)*100</f>
        <v>0</v>
      </c>
    </row>
    <row r="15" spans="2:17" ht="34.5" customHeight="1" thickBot="1">
      <c r="B15" s="69"/>
      <c r="C15" s="37" t="s">
        <v>165</v>
      </c>
      <c r="D15" s="38" t="e">
        <f>SUM(#REF!,D9)</f>
        <v>#REF!</v>
      </c>
      <c r="E15" s="38" t="e">
        <f>SUM(#REF!,E9)</f>
        <v>#REF!</v>
      </c>
      <c r="F15" s="39" t="e">
        <f>SUM(#REF!,F4,F9)</f>
        <v>#REF!</v>
      </c>
      <c r="G15" s="39" t="e">
        <f>SUM(#REF!,G4,G9)</f>
        <v>#REF!</v>
      </c>
      <c r="H15" s="39">
        <f>SUM(H9)</f>
        <v>0</v>
      </c>
      <c r="I15" s="39" t="e">
        <f>SUM(#REF!,I4,I9)</f>
        <v>#REF!</v>
      </c>
      <c r="J15" s="39">
        <f>SUM(J11)</f>
        <v>0</v>
      </c>
      <c r="K15" s="39">
        <f>SUM(K9)</f>
        <v>0</v>
      </c>
      <c r="L15" s="39">
        <f>SUM(L11)</f>
        <v>1359</v>
      </c>
      <c r="M15" s="39">
        <f>SUM(M11)</f>
        <v>1421.8</v>
      </c>
      <c r="N15" s="130">
        <f>(M15/L15)*100</f>
        <v>104.62104488594555</v>
      </c>
      <c r="O15" s="39">
        <f>SUM(O11)</f>
        <v>1421.8</v>
      </c>
      <c r="P15" s="39">
        <f>SUM(P11)</f>
        <v>0</v>
      </c>
      <c r="Q15" s="130">
        <f>(P15/O15)*100</f>
        <v>0</v>
      </c>
    </row>
    <row r="16" spans="2:17" ht="23.25">
      <c r="B16" s="160"/>
      <c r="C16" s="16"/>
      <c r="D16" s="17"/>
      <c r="E16" s="16"/>
      <c r="F16" s="18"/>
      <c r="G16" s="19"/>
      <c r="H16" s="18"/>
      <c r="I16" s="18"/>
      <c r="J16" s="19"/>
      <c r="K16" s="18"/>
      <c r="L16" s="19"/>
      <c r="M16" s="230"/>
      <c r="N16" s="19"/>
      <c r="O16" s="230"/>
      <c r="P16" s="19"/>
      <c r="Q16" s="19"/>
    </row>
    <row r="17" spans="2:17" ht="23.25">
      <c r="B17" s="161">
        <v>600</v>
      </c>
      <c r="C17" s="20" t="s">
        <v>87</v>
      </c>
      <c r="D17" s="21"/>
      <c r="E17" s="22"/>
      <c r="F17" s="24"/>
      <c r="G17" s="40"/>
      <c r="H17" s="23"/>
      <c r="I17" s="24"/>
      <c r="J17" s="24"/>
      <c r="K17" s="23"/>
      <c r="L17" s="24"/>
      <c r="M17" s="40"/>
      <c r="N17" s="24"/>
      <c r="O17" s="40"/>
      <c r="P17" s="24"/>
      <c r="Q17" s="24"/>
    </row>
    <row r="18" spans="2:17" ht="23.25">
      <c r="B18" s="162"/>
      <c r="C18" s="42"/>
      <c r="D18" s="17"/>
      <c r="E18" s="16"/>
      <c r="F18" s="43"/>
      <c r="G18" s="44"/>
      <c r="H18" s="45"/>
      <c r="I18" s="43"/>
      <c r="J18" s="43"/>
      <c r="K18" s="45"/>
      <c r="L18" s="43"/>
      <c r="M18" s="44"/>
      <c r="N18" s="62"/>
      <c r="O18" s="44"/>
      <c r="P18" s="43"/>
      <c r="Q18" s="62"/>
    </row>
    <row r="19" spans="2:17" ht="23.25">
      <c r="B19" s="161">
        <v>60003</v>
      </c>
      <c r="C19" s="27" t="s">
        <v>166</v>
      </c>
      <c r="D19" s="28">
        <f>SUM(D21,D22)</f>
        <v>17000</v>
      </c>
      <c r="E19" s="28">
        <f>SUM(E21,E22)</f>
        <v>0</v>
      </c>
      <c r="F19" s="29">
        <f aca="true" t="shared" si="0" ref="F19:P19">F20</f>
        <v>0</v>
      </c>
      <c r="G19" s="29">
        <f t="shared" si="0"/>
        <v>6833.99</v>
      </c>
      <c r="H19" s="29" t="e">
        <f t="shared" si="0"/>
        <v>#DIV/0!</v>
      </c>
      <c r="I19" s="29">
        <f t="shared" si="0"/>
        <v>6833.99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315</v>
      </c>
      <c r="N19" s="29">
        <v>0</v>
      </c>
      <c r="O19" s="29">
        <f t="shared" si="0"/>
        <v>315</v>
      </c>
      <c r="P19" s="29">
        <f t="shared" si="0"/>
        <v>0</v>
      </c>
      <c r="Q19" s="29">
        <v>0</v>
      </c>
    </row>
    <row r="20" spans="2:17" ht="46.5">
      <c r="B20" s="163"/>
      <c r="C20" s="30" t="s">
        <v>117</v>
      </c>
      <c r="D20" s="31"/>
      <c r="E20" s="31"/>
      <c r="F20" s="29">
        <f>SUM(F21,F22)</f>
        <v>0</v>
      </c>
      <c r="G20" s="29">
        <f>SUM(G21,G22)</f>
        <v>6833.99</v>
      </c>
      <c r="H20" s="29" t="e">
        <f>(G20/F20)*100</f>
        <v>#DIV/0!</v>
      </c>
      <c r="I20" s="29">
        <f>SUM(I21,I22)</f>
        <v>6833.99</v>
      </c>
      <c r="J20" s="29">
        <f>SUM(J21,J22)</f>
        <v>0</v>
      </c>
      <c r="K20" s="29">
        <f>(J20/I20)*100</f>
        <v>0</v>
      </c>
      <c r="L20" s="29">
        <f>SUM(L21,L22)</f>
        <v>0</v>
      </c>
      <c r="M20" s="29">
        <f>SUM(M21)</f>
        <v>315</v>
      </c>
      <c r="N20" s="81">
        <v>0</v>
      </c>
      <c r="O20" s="29">
        <f>SUM(O21,O22)</f>
        <v>315</v>
      </c>
      <c r="P20" s="29">
        <f>SUM(P21)</f>
        <v>0</v>
      </c>
      <c r="Q20" s="81">
        <v>0</v>
      </c>
    </row>
    <row r="21" spans="2:17" ht="32.25" customHeight="1">
      <c r="B21" s="176" t="s">
        <v>108</v>
      </c>
      <c r="C21" s="84" t="s">
        <v>19</v>
      </c>
      <c r="D21" s="31">
        <v>17000</v>
      </c>
      <c r="E21" s="31">
        <v>0</v>
      </c>
      <c r="F21" s="33">
        <v>0</v>
      </c>
      <c r="G21" s="33">
        <v>6833.99</v>
      </c>
      <c r="H21" s="24">
        <v>0</v>
      </c>
      <c r="I21" s="33">
        <v>6833.99</v>
      </c>
      <c r="J21" s="33">
        <v>0</v>
      </c>
      <c r="K21" s="24">
        <v>0</v>
      </c>
      <c r="L21" s="33">
        <v>0</v>
      </c>
      <c r="M21" s="33">
        <v>315</v>
      </c>
      <c r="N21" s="33">
        <v>0</v>
      </c>
      <c r="O21" s="33">
        <v>315</v>
      </c>
      <c r="P21" s="33">
        <v>0</v>
      </c>
      <c r="Q21" s="33">
        <v>0</v>
      </c>
    </row>
    <row r="22" spans="2:17" ht="23.25">
      <c r="B22" s="162"/>
      <c r="C22" s="42"/>
      <c r="D22" s="17"/>
      <c r="E22" s="16"/>
      <c r="F22" s="43"/>
      <c r="G22" s="44"/>
      <c r="H22" s="45"/>
      <c r="I22" s="43"/>
      <c r="J22" s="43"/>
      <c r="K22" s="45"/>
      <c r="L22" s="43"/>
      <c r="M22" s="44"/>
      <c r="N22" s="62"/>
      <c r="O22" s="44"/>
      <c r="P22" s="43"/>
      <c r="Q22" s="62"/>
    </row>
    <row r="23" spans="2:17" ht="33.75" customHeight="1">
      <c r="B23" s="161">
        <v>60016</v>
      </c>
      <c r="C23" s="27" t="s">
        <v>141</v>
      </c>
      <c r="D23" s="28" t="e">
        <f>SUM(#REF!,D26)</f>
        <v>#REF!</v>
      </c>
      <c r="E23" s="28" t="e">
        <f>SUM(#REF!,E26)</f>
        <v>#REF!</v>
      </c>
      <c r="F23" s="29" t="e">
        <f>SUM(#REF!,F24)</f>
        <v>#REF!</v>
      </c>
      <c r="G23" s="29" t="e">
        <f>SUM(#REF!,G24)</f>
        <v>#REF!</v>
      </c>
      <c r="H23" s="29" t="e">
        <f>H24</f>
        <v>#REF!</v>
      </c>
      <c r="I23" s="29" t="e">
        <f>SUM(#REF!,I24)</f>
        <v>#REF!</v>
      </c>
      <c r="J23" s="29" t="e">
        <f>SUM(J24,#REF!)</f>
        <v>#REF!</v>
      </c>
      <c r="K23" s="29" t="e">
        <f>K24</f>
        <v>#REF!</v>
      </c>
      <c r="L23" s="29">
        <f>SUM(L24)</f>
        <v>0</v>
      </c>
      <c r="M23" s="29">
        <f>SUM(M24)</f>
        <v>1806.62</v>
      </c>
      <c r="N23" s="29">
        <v>0</v>
      </c>
      <c r="O23" s="29">
        <f>SUM(O24)</f>
        <v>1806.62</v>
      </c>
      <c r="P23" s="29">
        <f>SUM(P24)</f>
        <v>0</v>
      </c>
      <c r="Q23" s="29">
        <f>(P23/O23)*100</f>
        <v>0</v>
      </c>
    </row>
    <row r="24" spans="2:17" ht="46.5">
      <c r="B24" s="163"/>
      <c r="C24" s="30" t="s">
        <v>117</v>
      </c>
      <c r="D24" s="31"/>
      <c r="E24" s="31"/>
      <c r="F24" s="29" t="e">
        <f>SUM(#REF!,F26)</f>
        <v>#REF!</v>
      </c>
      <c r="G24" s="29" t="e">
        <f>SUM(#REF!,G26)</f>
        <v>#REF!</v>
      </c>
      <c r="H24" s="29" t="e">
        <f>(G24/F24)*100</f>
        <v>#REF!</v>
      </c>
      <c r="I24" s="29" t="e">
        <f>SUM(#REF!,I26)</f>
        <v>#REF!</v>
      </c>
      <c r="J24" s="29">
        <f>SUM(J25)</f>
        <v>0</v>
      </c>
      <c r="K24" s="29" t="e">
        <f>(J24/I24)*100</f>
        <v>#REF!</v>
      </c>
      <c r="L24" s="29">
        <f>SUM(L25)</f>
        <v>0</v>
      </c>
      <c r="M24" s="29">
        <f>SUM(M25)</f>
        <v>1806.62</v>
      </c>
      <c r="N24" s="81">
        <v>0</v>
      </c>
      <c r="O24" s="29">
        <f>SUM(O25)</f>
        <v>1806.62</v>
      </c>
      <c r="P24" s="29">
        <f>SUM(P25)</f>
        <v>0</v>
      </c>
      <c r="Q24" s="81">
        <f>(P24/O24)*100</f>
        <v>0</v>
      </c>
    </row>
    <row r="25" spans="2:17" ht="57" customHeight="1">
      <c r="B25" s="165" t="s">
        <v>131</v>
      </c>
      <c r="C25" s="36" t="s">
        <v>132</v>
      </c>
      <c r="D25" s="46">
        <v>4000</v>
      </c>
      <c r="E25" s="46">
        <v>0</v>
      </c>
      <c r="F25" s="24">
        <v>5000</v>
      </c>
      <c r="G25" s="24">
        <v>0</v>
      </c>
      <c r="H25" s="43">
        <f>(G25/F25)*100</f>
        <v>0</v>
      </c>
      <c r="I25" s="24">
        <v>5000</v>
      </c>
      <c r="J25" s="24">
        <v>0</v>
      </c>
      <c r="K25" s="43">
        <f>(J25/I25)*100</f>
        <v>0</v>
      </c>
      <c r="L25" s="24">
        <v>0</v>
      </c>
      <c r="M25" s="24">
        <v>1806.62</v>
      </c>
      <c r="N25" s="33">
        <v>0</v>
      </c>
      <c r="O25" s="24">
        <v>1806.62</v>
      </c>
      <c r="P25" s="24">
        <v>0</v>
      </c>
      <c r="Q25" s="33">
        <v>0</v>
      </c>
    </row>
    <row r="26" spans="2:17" ht="23.25">
      <c r="B26" s="160"/>
      <c r="C26" s="16"/>
      <c r="D26" s="17"/>
      <c r="E26" s="16"/>
      <c r="F26" s="25"/>
      <c r="G26" s="25"/>
      <c r="H26" s="26"/>
      <c r="I26" s="25"/>
      <c r="J26" s="25"/>
      <c r="K26" s="26"/>
      <c r="L26" s="25"/>
      <c r="M26" s="231"/>
      <c r="N26" s="226"/>
      <c r="O26" s="231"/>
      <c r="P26" s="25"/>
      <c r="Q26" s="226"/>
    </row>
    <row r="27" spans="2:17" ht="23.25">
      <c r="B27" s="161">
        <v>60095</v>
      </c>
      <c r="C27" s="27" t="s">
        <v>18</v>
      </c>
      <c r="D27" s="28">
        <f>SUM(D29,D30)</f>
        <v>57300</v>
      </c>
      <c r="E27" s="28">
        <f>SUM(E29,E30)</f>
        <v>0</v>
      </c>
      <c r="F27" s="29">
        <f aca="true" t="shared" si="1" ref="F27:P27">F28</f>
        <v>56000</v>
      </c>
      <c r="G27" s="29">
        <f t="shared" si="1"/>
        <v>42012.44</v>
      </c>
      <c r="H27" s="29">
        <f t="shared" si="1"/>
        <v>75.0222142857143</v>
      </c>
      <c r="I27" s="29">
        <f t="shared" si="1"/>
        <v>56000</v>
      </c>
      <c r="J27" s="29">
        <f t="shared" si="1"/>
        <v>61400</v>
      </c>
      <c r="K27" s="29">
        <f t="shared" si="1"/>
        <v>109.64285714285715</v>
      </c>
      <c r="L27" s="29">
        <f t="shared" si="1"/>
        <v>61400</v>
      </c>
      <c r="M27" s="29">
        <f t="shared" si="1"/>
        <v>42938.66</v>
      </c>
      <c r="N27" s="29">
        <f>(M27/L27)*100</f>
        <v>69.932671009772</v>
      </c>
      <c r="O27" s="29">
        <f t="shared" si="1"/>
        <v>57000</v>
      </c>
      <c r="P27" s="29">
        <f t="shared" si="1"/>
        <v>127000</v>
      </c>
      <c r="Q27" s="29">
        <f>(P27/O27)*100</f>
        <v>222.80701754385964</v>
      </c>
    </row>
    <row r="28" spans="2:17" ht="46.5">
      <c r="B28" s="163"/>
      <c r="C28" s="30" t="s">
        <v>117</v>
      </c>
      <c r="D28" s="31"/>
      <c r="E28" s="31"/>
      <c r="F28" s="29">
        <f>SUM(F29,F30)</f>
        <v>56000</v>
      </c>
      <c r="G28" s="29">
        <f>SUM(G29,G30)</f>
        <v>42012.44</v>
      </c>
      <c r="H28" s="29">
        <f>(G28/F28)*100</f>
        <v>75.0222142857143</v>
      </c>
      <c r="I28" s="29">
        <f>SUM(I29,I30)</f>
        <v>56000</v>
      </c>
      <c r="J28" s="29">
        <f>SUM(J29,J30)</f>
        <v>61400</v>
      </c>
      <c r="K28" s="29">
        <f>(J28/I28)*100</f>
        <v>109.64285714285715</v>
      </c>
      <c r="L28" s="29">
        <f>SUM(L29,L30)</f>
        <v>61400</v>
      </c>
      <c r="M28" s="29">
        <f>SUM(M29,M30)</f>
        <v>42938.66</v>
      </c>
      <c r="N28" s="81">
        <f>(M28/L28)*100</f>
        <v>69.932671009772</v>
      </c>
      <c r="O28" s="29">
        <f>SUM(O29,O30)</f>
        <v>57000</v>
      </c>
      <c r="P28" s="29">
        <f>SUM(P29,P30)</f>
        <v>127000</v>
      </c>
      <c r="Q28" s="81">
        <f>(P28/O28)*100</f>
        <v>222.80701754385964</v>
      </c>
    </row>
    <row r="29" spans="2:17" ht="63" customHeight="1">
      <c r="B29" s="165" t="s">
        <v>59</v>
      </c>
      <c r="C29" s="47" t="s">
        <v>16</v>
      </c>
      <c r="D29" s="32">
        <v>600</v>
      </c>
      <c r="E29" s="32">
        <v>0</v>
      </c>
      <c r="F29" s="24">
        <v>2000</v>
      </c>
      <c r="G29" s="24">
        <v>1875</v>
      </c>
      <c r="H29" s="24">
        <f>(G29/F29)*100</f>
        <v>93.75</v>
      </c>
      <c r="I29" s="24">
        <v>2000</v>
      </c>
      <c r="J29" s="24">
        <v>2000</v>
      </c>
      <c r="K29" s="24">
        <f>(J29/I29)*100</f>
        <v>100</v>
      </c>
      <c r="L29" s="24">
        <v>2000</v>
      </c>
      <c r="M29" s="24">
        <v>2955</v>
      </c>
      <c r="N29" s="33">
        <f>(M29/L29)*100</f>
        <v>147.75</v>
      </c>
      <c r="O29" s="24">
        <v>3000</v>
      </c>
      <c r="P29" s="24">
        <v>3000</v>
      </c>
      <c r="Q29" s="33">
        <f>(P29/O29)*100</f>
        <v>100</v>
      </c>
    </row>
    <row r="30" spans="2:17" ht="84.75" customHeight="1" thickBot="1">
      <c r="B30" s="166" t="s">
        <v>60</v>
      </c>
      <c r="C30" s="48" t="s">
        <v>116</v>
      </c>
      <c r="D30" s="31">
        <v>56700</v>
      </c>
      <c r="E30" s="31">
        <v>0</v>
      </c>
      <c r="F30" s="33">
        <v>54000</v>
      </c>
      <c r="G30" s="33">
        <v>40137.44</v>
      </c>
      <c r="H30" s="24">
        <f>(G30/F30)*100</f>
        <v>74.3285925925926</v>
      </c>
      <c r="I30" s="33">
        <v>54000</v>
      </c>
      <c r="J30" s="33">
        <f>54000+5400</f>
        <v>59400</v>
      </c>
      <c r="K30" s="24">
        <f>(J30/I30)*100</f>
        <v>110.00000000000001</v>
      </c>
      <c r="L30" s="33">
        <f>54000+5400</f>
        <v>59400</v>
      </c>
      <c r="M30" s="33">
        <v>39983.66</v>
      </c>
      <c r="N30" s="68">
        <f>(M30/L30)*100</f>
        <v>67.31255892255894</v>
      </c>
      <c r="O30" s="33">
        <v>54000</v>
      </c>
      <c r="P30" s="33">
        <v>124000</v>
      </c>
      <c r="Q30" s="68">
        <f>(P30/O30)*100</f>
        <v>229.62962962962962</v>
      </c>
    </row>
    <row r="31" spans="2:17" ht="34.5" customHeight="1" thickBot="1">
      <c r="B31" s="69"/>
      <c r="C31" s="37" t="s">
        <v>6</v>
      </c>
      <c r="D31" s="38" t="e">
        <f>SUM(#REF!,D27)</f>
        <v>#REF!</v>
      </c>
      <c r="E31" s="38" t="e">
        <f>SUM(#REF!,E27)</f>
        <v>#REF!</v>
      </c>
      <c r="F31" s="39" t="e">
        <f>SUM(#REF!,F23,F27)</f>
        <v>#REF!</v>
      </c>
      <c r="G31" s="39" t="e">
        <f>SUM(#REF!,G23,G27)</f>
        <v>#REF!</v>
      </c>
      <c r="H31" s="39">
        <f>SUM(H27)</f>
        <v>75.0222142857143</v>
      </c>
      <c r="I31" s="39" t="e">
        <f>SUM(#REF!,I23,I27)</f>
        <v>#REF!</v>
      </c>
      <c r="J31" s="39" t="e">
        <f>SUM(J19,J23,J27)</f>
        <v>#REF!</v>
      </c>
      <c r="K31" s="39">
        <f>SUM(K27)</f>
        <v>109.64285714285715</v>
      </c>
      <c r="L31" s="39">
        <f>SUM(L19,L23,L27)</f>
        <v>61400</v>
      </c>
      <c r="M31" s="39">
        <f>SUM(M19,M23,M27)</f>
        <v>45060.280000000006</v>
      </c>
      <c r="N31" s="29">
        <f>(M31/L31)*100</f>
        <v>73.38807817589577</v>
      </c>
      <c r="O31" s="39">
        <f>SUM(O19,O23,O27)</f>
        <v>59121.62</v>
      </c>
      <c r="P31" s="39">
        <f>SUM(P19,P23,P27)</f>
        <v>127000</v>
      </c>
      <c r="Q31" s="29">
        <f>(P31/O31)*100</f>
        <v>214.81143446339934</v>
      </c>
    </row>
    <row r="32" spans="2:17" ht="24" thickBot="1">
      <c r="B32" s="37"/>
      <c r="C32" s="37"/>
      <c r="D32" s="49"/>
      <c r="E32" s="49"/>
      <c r="F32" s="50"/>
      <c r="G32" s="50"/>
      <c r="H32" s="51"/>
      <c r="I32" s="50"/>
      <c r="J32" s="52"/>
      <c r="K32" s="51"/>
      <c r="L32" s="50"/>
      <c r="M32" s="50"/>
      <c r="N32" s="52"/>
      <c r="O32" s="50"/>
      <c r="P32" s="52"/>
      <c r="Q32" s="52"/>
    </row>
    <row r="33" spans="2:17" ht="23.25">
      <c r="B33" s="167"/>
      <c r="C33" s="53"/>
      <c r="D33" s="53"/>
      <c r="E33" s="53"/>
      <c r="F33" s="54"/>
      <c r="G33" s="54"/>
      <c r="H33" s="55"/>
      <c r="I33" s="54"/>
      <c r="J33" s="56"/>
      <c r="K33" s="55"/>
      <c r="L33" s="54"/>
      <c r="M33" s="54"/>
      <c r="N33" s="56"/>
      <c r="O33" s="54"/>
      <c r="P33" s="56"/>
      <c r="Q33" s="56"/>
    </row>
    <row r="34" spans="2:17" ht="23.25">
      <c r="B34" s="168" t="s">
        <v>96</v>
      </c>
      <c r="C34" s="27" t="s">
        <v>7</v>
      </c>
      <c r="D34" s="57"/>
      <c r="E34" s="57"/>
      <c r="F34" s="40"/>
      <c r="G34" s="40"/>
      <c r="H34" s="23"/>
      <c r="I34" s="40"/>
      <c r="J34" s="24"/>
      <c r="K34" s="23"/>
      <c r="L34" s="40"/>
      <c r="M34" s="40"/>
      <c r="N34" s="24"/>
      <c r="O34" s="40"/>
      <c r="P34" s="24"/>
      <c r="Q34" s="24"/>
    </row>
    <row r="35" spans="2:17" ht="23.25">
      <c r="B35" s="167"/>
      <c r="C35" s="58"/>
      <c r="D35" s="53"/>
      <c r="E35" s="53"/>
      <c r="F35" s="44"/>
      <c r="G35" s="44"/>
      <c r="H35" s="45"/>
      <c r="I35" s="44"/>
      <c r="J35" s="43"/>
      <c r="K35" s="45"/>
      <c r="L35" s="43"/>
      <c r="M35" s="44"/>
      <c r="N35" s="62"/>
      <c r="O35" s="44"/>
      <c r="P35" s="43"/>
      <c r="Q35" s="62"/>
    </row>
    <row r="36" spans="2:17" ht="23.25">
      <c r="B36" s="168" t="s">
        <v>109</v>
      </c>
      <c r="C36" s="27" t="s">
        <v>110</v>
      </c>
      <c r="D36" s="28">
        <f>SUM(D38:D44)</f>
        <v>7302800</v>
      </c>
      <c r="E36" s="28">
        <f>SUM(E38:E44)</f>
        <v>0</v>
      </c>
      <c r="F36" s="29">
        <f aca="true" t="shared" si="2" ref="F36:P36">SUM(F37)</f>
        <v>50000</v>
      </c>
      <c r="G36" s="29">
        <f t="shared" si="2"/>
        <v>56368.21</v>
      </c>
      <c r="H36" s="29">
        <f t="shared" si="2"/>
        <v>112.73642</v>
      </c>
      <c r="I36" s="29">
        <f t="shared" si="2"/>
        <v>56368.21</v>
      </c>
      <c r="J36" s="29">
        <f t="shared" si="2"/>
        <v>70000</v>
      </c>
      <c r="K36" s="29">
        <f t="shared" si="2"/>
        <v>124.18347149927239</v>
      </c>
      <c r="L36" s="29">
        <f t="shared" si="2"/>
        <v>70000</v>
      </c>
      <c r="M36" s="29">
        <f t="shared" si="2"/>
        <v>61546.12</v>
      </c>
      <c r="N36" s="29">
        <f>(M36/L36)*100</f>
        <v>87.92302857142857</v>
      </c>
      <c r="O36" s="29">
        <f t="shared" si="2"/>
        <v>70000</v>
      </c>
      <c r="P36" s="29">
        <f t="shared" si="2"/>
        <v>70000</v>
      </c>
      <c r="Q36" s="29">
        <f>(P36/O36)*100</f>
        <v>100</v>
      </c>
    </row>
    <row r="37" spans="2:17" ht="46.5">
      <c r="B37" s="163"/>
      <c r="C37" s="30" t="s">
        <v>118</v>
      </c>
      <c r="D37" s="31"/>
      <c r="E37" s="31"/>
      <c r="F37" s="29">
        <f>SUM(F38:F38)</f>
        <v>50000</v>
      </c>
      <c r="G37" s="29">
        <f>SUM(G38:G38)</f>
        <v>56368.21</v>
      </c>
      <c r="H37" s="29">
        <f>(G37/F37)*100</f>
        <v>112.73642</v>
      </c>
      <c r="I37" s="29">
        <f>SUM(I38:I38)</f>
        <v>56368.21</v>
      </c>
      <c r="J37" s="29">
        <f>SUM(J38:J38)</f>
        <v>70000</v>
      </c>
      <c r="K37" s="29">
        <f>(J37/I37)*100</f>
        <v>124.18347149927239</v>
      </c>
      <c r="L37" s="29">
        <f>SUM(L38:L38)</f>
        <v>70000</v>
      </c>
      <c r="M37" s="29">
        <f>SUM(M38:M38)</f>
        <v>61546.12</v>
      </c>
      <c r="N37" s="81">
        <f>(M37/L37)*100</f>
        <v>87.92302857142857</v>
      </c>
      <c r="O37" s="29">
        <f>SUM(O38:O38)</f>
        <v>70000</v>
      </c>
      <c r="P37" s="29">
        <f>SUM(P38:P38)</f>
        <v>70000</v>
      </c>
      <c r="Q37" s="81">
        <f>(P37/O37)*100</f>
        <v>100</v>
      </c>
    </row>
    <row r="38" spans="2:17" ht="21.75" customHeight="1">
      <c r="B38" s="165" t="s">
        <v>108</v>
      </c>
      <c r="C38" s="34" t="s">
        <v>111</v>
      </c>
      <c r="D38" s="46">
        <v>382400</v>
      </c>
      <c r="E38" s="46">
        <v>0</v>
      </c>
      <c r="F38" s="24">
        <v>50000</v>
      </c>
      <c r="G38" s="24">
        <v>56368.21</v>
      </c>
      <c r="H38" s="24">
        <f>(G38/F38)*100</f>
        <v>112.73642</v>
      </c>
      <c r="I38" s="24">
        <v>56368.21</v>
      </c>
      <c r="J38" s="24">
        <v>70000</v>
      </c>
      <c r="K38" s="24">
        <f>(J38/I38)*100</f>
        <v>124.18347149927239</v>
      </c>
      <c r="L38" s="24">
        <v>70000</v>
      </c>
      <c r="M38" s="24">
        <v>61546.12</v>
      </c>
      <c r="N38" s="33">
        <f>(M38/L38)*100</f>
        <v>87.92302857142857</v>
      </c>
      <c r="O38" s="24">
        <v>70000</v>
      </c>
      <c r="P38" s="24">
        <v>70000</v>
      </c>
      <c r="Q38" s="33">
        <f>(P38/O38)*100</f>
        <v>100</v>
      </c>
    </row>
    <row r="39" spans="2:17" ht="23.25">
      <c r="B39" s="165"/>
      <c r="C39" s="34"/>
      <c r="D39" s="46"/>
      <c r="E39" s="46"/>
      <c r="F39" s="40"/>
      <c r="G39" s="24"/>
      <c r="H39" s="24"/>
      <c r="I39" s="24"/>
      <c r="J39" s="24"/>
      <c r="K39" s="24"/>
      <c r="L39" s="24"/>
      <c r="M39" s="40"/>
      <c r="N39" s="24"/>
      <c r="O39" s="40"/>
      <c r="P39" s="24"/>
      <c r="Q39" s="24"/>
    </row>
    <row r="40" spans="2:17" ht="23.25">
      <c r="B40" s="168" t="s">
        <v>88</v>
      </c>
      <c r="C40" s="30" t="s">
        <v>89</v>
      </c>
      <c r="D40" s="28">
        <f>SUM(D42:D52)</f>
        <v>4180800</v>
      </c>
      <c r="E40" s="28">
        <f>SUM(E42:E52)</f>
        <v>0</v>
      </c>
      <c r="F40" s="29">
        <f aca="true" t="shared" si="3" ref="F40:P40">F41</f>
        <v>5000</v>
      </c>
      <c r="G40" s="29">
        <f t="shared" si="3"/>
        <v>3353.11</v>
      </c>
      <c r="H40" s="29">
        <f t="shared" si="3"/>
        <v>67.0622</v>
      </c>
      <c r="I40" s="29">
        <f t="shared" si="3"/>
        <v>5000</v>
      </c>
      <c r="J40" s="29">
        <f t="shared" si="3"/>
        <v>5000</v>
      </c>
      <c r="K40" s="29">
        <f t="shared" si="3"/>
        <v>100</v>
      </c>
      <c r="L40" s="29">
        <f t="shared" si="3"/>
        <v>5000</v>
      </c>
      <c r="M40" s="29">
        <f t="shared" si="3"/>
        <v>2772.36</v>
      </c>
      <c r="N40" s="81">
        <f>(M40/L40)*100</f>
        <v>55.44720000000001</v>
      </c>
      <c r="O40" s="29">
        <f t="shared" si="3"/>
        <v>3700</v>
      </c>
      <c r="P40" s="29">
        <f t="shared" si="3"/>
        <v>3700</v>
      </c>
      <c r="Q40" s="81">
        <f>(P40/O40)*100</f>
        <v>100</v>
      </c>
    </row>
    <row r="41" spans="2:17" ht="46.5">
      <c r="B41" s="163"/>
      <c r="C41" s="30" t="s">
        <v>119</v>
      </c>
      <c r="D41" s="31"/>
      <c r="E41" s="31"/>
      <c r="F41" s="29">
        <f>SUM(F42:F42)</f>
        <v>5000</v>
      </c>
      <c r="G41" s="29">
        <f>SUM(G42:G42)</f>
        <v>3353.11</v>
      </c>
      <c r="H41" s="29">
        <f>(G41/F41)*100</f>
        <v>67.0622</v>
      </c>
      <c r="I41" s="29">
        <f>SUM(I42:I42)</f>
        <v>5000</v>
      </c>
      <c r="J41" s="29">
        <f>SUM(J42:J42)</f>
        <v>5000</v>
      </c>
      <c r="K41" s="29">
        <f>(J41/I41)*100</f>
        <v>100</v>
      </c>
      <c r="L41" s="29">
        <f>SUM(L42:L42)</f>
        <v>5000</v>
      </c>
      <c r="M41" s="29">
        <f>SUM(M42:M42)</f>
        <v>2772.36</v>
      </c>
      <c r="N41" s="81">
        <f>(M41/L41)*100</f>
        <v>55.44720000000001</v>
      </c>
      <c r="O41" s="29">
        <f>SUM(O42:O42)</f>
        <v>3700</v>
      </c>
      <c r="P41" s="29">
        <f>SUM(P42:P42)</f>
        <v>3700</v>
      </c>
      <c r="Q41" s="81">
        <f>(P41/O41)*100</f>
        <v>100</v>
      </c>
    </row>
    <row r="42" spans="2:17" ht="49.5" customHeight="1">
      <c r="B42" s="165" t="s">
        <v>93</v>
      </c>
      <c r="C42" s="34" t="s">
        <v>94</v>
      </c>
      <c r="D42" s="46">
        <v>382400</v>
      </c>
      <c r="E42" s="46">
        <v>0</v>
      </c>
      <c r="F42" s="24">
        <v>5000</v>
      </c>
      <c r="G42" s="24">
        <v>3353.11</v>
      </c>
      <c r="H42" s="24">
        <f>(G42/F42)*100</f>
        <v>67.0622</v>
      </c>
      <c r="I42" s="24">
        <v>5000</v>
      </c>
      <c r="J42" s="24">
        <v>5000</v>
      </c>
      <c r="K42" s="24">
        <f>(J42/I42)*100</f>
        <v>100</v>
      </c>
      <c r="L42" s="24">
        <v>5000</v>
      </c>
      <c r="M42" s="24">
        <v>2772.36</v>
      </c>
      <c r="N42" s="33">
        <f>(M42/L42)*100</f>
        <v>55.44720000000001</v>
      </c>
      <c r="O42" s="24">
        <v>3700</v>
      </c>
      <c r="P42" s="24">
        <v>3700</v>
      </c>
      <c r="Q42" s="33">
        <f>(P42/O42)*100</f>
        <v>100</v>
      </c>
    </row>
    <row r="43" spans="2:17" ht="23.25">
      <c r="B43" s="169"/>
      <c r="C43" s="59"/>
      <c r="D43" s="60"/>
      <c r="E43" s="60"/>
      <c r="F43" s="61"/>
      <c r="G43" s="62"/>
      <c r="H43" s="62"/>
      <c r="I43" s="62"/>
      <c r="J43" s="62"/>
      <c r="K43" s="62"/>
      <c r="L43" s="62"/>
      <c r="M43" s="61"/>
      <c r="N43" s="62"/>
      <c r="O43" s="61"/>
      <c r="P43" s="62"/>
      <c r="Q43" s="62"/>
    </row>
    <row r="44" spans="2:17" ht="23.25">
      <c r="B44" s="168">
        <v>70005</v>
      </c>
      <c r="C44" s="30" t="s">
        <v>20</v>
      </c>
      <c r="D44" s="28">
        <f>SUM(D46:D55)</f>
        <v>2357200</v>
      </c>
      <c r="E44" s="28">
        <f>SUM(E46:E55)</f>
        <v>0</v>
      </c>
      <c r="F44" s="29" t="e">
        <f>SUM(F45,#REF!)</f>
        <v>#REF!</v>
      </c>
      <c r="G44" s="29" t="e">
        <f>SUM(G45,#REF!)</f>
        <v>#REF!</v>
      </c>
      <c r="H44" s="29" t="e">
        <f>(G44/F44)*100</f>
        <v>#REF!</v>
      </c>
      <c r="I44" s="29" t="e">
        <f>SUM(I45,#REF!)</f>
        <v>#REF!</v>
      </c>
      <c r="J44" s="29" t="e">
        <f>SUM(J45,#REF!)</f>
        <v>#REF!</v>
      </c>
      <c r="K44" s="29" t="e">
        <f>(J44/I44)*100</f>
        <v>#REF!</v>
      </c>
      <c r="L44" s="29">
        <f>SUM(L45)</f>
        <v>7244544</v>
      </c>
      <c r="M44" s="29">
        <f>SUM(M45)</f>
        <v>5367172.21</v>
      </c>
      <c r="N44" s="29">
        <f aca="true" t="shared" si="4" ref="N44:N53">(M44/L44)*100</f>
        <v>74.0857148496855</v>
      </c>
      <c r="O44" s="29">
        <f>SUM(O45)</f>
        <v>7248968.11</v>
      </c>
      <c r="P44" s="29">
        <f>SUM(P45)</f>
        <v>7633800</v>
      </c>
      <c r="Q44" s="29">
        <f>(P44/O44)*100</f>
        <v>105.30878166602942</v>
      </c>
    </row>
    <row r="45" spans="2:17" ht="45" customHeight="1">
      <c r="B45" s="163"/>
      <c r="C45" s="30" t="s">
        <v>118</v>
      </c>
      <c r="D45" s="31"/>
      <c r="E45" s="31"/>
      <c r="F45" s="29">
        <f>SUM(F46:F53)</f>
        <v>1673138</v>
      </c>
      <c r="G45" s="29">
        <f>SUM(G46:G53)</f>
        <v>1442584.2999999998</v>
      </c>
      <c r="H45" s="29">
        <f>(G45/F45)*100</f>
        <v>86.22028188947952</v>
      </c>
      <c r="I45" s="29">
        <f>SUM(I46:I53)</f>
        <v>1941651.31</v>
      </c>
      <c r="J45" s="29">
        <f>SUM(J46:J55)</f>
        <v>7244544</v>
      </c>
      <c r="K45" s="29">
        <f>(J45/I45)*100</f>
        <v>373.11251318343045</v>
      </c>
      <c r="L45" s="29">
        <f>SUM(L46:L55)</f>
        <v>7244544</v>
      </c>
      <c r="M45" s="29">
        <f>SUM(M46:M55)</f>
        <v>5367172.21</v>
      </c>
      <c r="N45" s="81">
        <f t="shared" si="4"/>
        <v>74.0857148496855</v>
      </c>
      <c r="O45" s="29">
        <f>SUM(O46:O55)</f>
        <v>7248968.11</v>
      </c>
      <c r="P45" s="29">
        <f>SUM(P46:P55)</f>
        <v>7633800</v>
      </c>
      <c r="Q45" s="81">
        <f>(P45/O45)*100</f>
        <v>105.30878166602942</v>
      </c>
    </row>
    <row r="46" spans="2:17" ht="48" customHeight="1">
      <c r="B46" s="165" t="s">
        <v>62</v>
      </c>
      <c r="C46" s="34" t="s">
        <v>21</v>
      </c>
      <c r="D46" s="46">
        <v>382400</v>
      </c>
      <c r="E46" s="46">
        <v>0</v>
      </c>
      <c r="F46" s="24">
        <v>438848</v>
      </c>
      <c r="G46" s="24">
        <v>416199.7</v>
      </c>
      <c r="H46" s="24">
        <f>(G46/F46)*100</f>
        <v>94.83914703952165</v>
      </c>
      <c r="I46" s="24">
        <v>538848</v>
      </c>
      <c r="J46" s="24">
        <v>506881</v>
      </c>
      <c r="K46" s="24">
        <f>(J46/I46)*100</f>
        <v>94.06752924758001</v>
      </c>
      <c r="L46" s="24">
        <v>506881</v>
      </c>
      <c r="M46" s="24">
        <v>416145.67</v>
      </c>
      <c r="N46" s="33">
        <f t="shared" si="4"/>
        <v>82.09928365829454</v>
      </c>
      <c r="O46" s="24">
        <v>456193</v>
      </c>
      <c r="P46" s="24">
        <v>530000</v>
      </c>
      <c r="Q46" s="33">
        <f>(P46/O46)*100</f>
        <v>116.17889796643088</v>
      </c>
    </row>
    <row r="47" spans="2:17" ht="48" customHeight="1">
      <c r="B47" s="165" t="s">
        <v>59</v>
      </c>
      <c r="C47" s="34" t="s">
        <v>167</v>
      </c>
      <c r="D47" s="46">
        <v>382400</v>
      </c>
      <c r="E47" s="46">
        <v>0</v>
      </c>
      <c r="F47" s="24">
        <v>438848</v>
      </c>
      <c r="G47" s="24">
        <v>416199.7</v>
      </c>
      <c r="H47" s="24">
        <f>(G47/F47)*100</f>
        <v>94.83914703952165</v>
      </c>
      <c r="I47" s="24">
        <v>538848</v>
      </c>
      <c r="J47" s="24">
        <v>0</v>
      </c>
      <c r="K47" s="24">
        <f>(J47/I47)*100</f>
        <v>0</v>
      </c>
      <c r="L47" s="24">
        <v>0</v>
      </c>
      <c r="M47" s="24">
        <v>1020</v>
      </c>
      <c r="N47" s="33">
        <v>0</v>
      </c>
      <c r="O47" s="24">
        <v>1020</v>
      </c>
      <c r="P47" s="24">
        <v>1000</v>
      </c>
      <c r="Q47" s="33">
        <f>(P47/O47)*100</f>
        <v>98.0392156862745</v>
      </c>
    </row>
    <row r="48" spans="2:17" ht="49.5" customHeight="1">
      <c r="B48" s="166" t="s">
        <v>65</v>
      </c>
      <c r="C48" s="63" t="s">
        <v>26</v>
      </c>
      <c r="D48" s="46"/>
      <c r="E48" s="46"/>
      <c r="F48" s="24">
        <v>0</v>
      </c>
      <c r="G48" s="24">
        <v>3613.76</v>
      </c>
      <c r="H48" s="24">
        <v>0</v>
      </c>
      <c r="I48" s="24">
        <v>3613.76</v>
      </c>
      <c r="J48" s="24">
        <v>6000</v>
      </c>
      <c r="K48" s="24">
        <f aca="true" t="shared" si="5" ref="K48:K53">(J48/I48)*100</f>
        <v>166.03205525546798</v>
      </c>
      <c r="L48" s="24">
        <v>6000</v>
      </c>
      <c r="M48" s="24">
        <v>0</v>
      </c>
      <c r="N48" s="33">
        <f t="shared" si="4"/>
        <v>0</v>
      </c>
      <c r="O48" s="24">
        <v>0</v>
      </c>
      <c r="P48" s="24">
        <v>0</v>
      </c>
      <c r="Q48" s="33">
        <v>0</v>
      </c>
    </row>
    <row r="49" spans="2:17" ht="57" customHeight="1">
      <c r="B49" s="165" t="s">
        <v>131</v>
      </c>
      <c r="C49" s="36" t="s">
        <v>132</v>
      </c>
      <c r="D49" s="46">
        <v>4000</v>
      </c>
      <c r="E49" s="46">
        <v>0</v>
      </c>
      <c r="F49" s="24">
        <v>5000</v>
      </c>
      <c r="G49" s="24">
        <v>0</v>
      </c>
      <c r="H49" s="43">
        <f>(G49/F49)*100</f>
        <v>0</v>
      </c>
      <c r="I49" s="24">
        <v>5000</v>
      </c>
      <c r="J49" s="24">
        <v>0</v>
      </c>
      <c r="K49" s="43">
        <f>(J49/I49)*100</f>
        <v>0</v>
      </c>
      <c r="L49" s="24">
        <v>0</v>
      </c>
      <c r="M49" s="24">
        <v>30362.85</v>
      </c>
      <c r="N49" s="33">
        <v>0</v>
      </c>
      <c r="O49" s="24">
        <v>33350</v>
      </c>
      <c r="P49" s="24">
        <v>0</v>
      </c>
      <c r="Q49" s="33">
        <v>0</v>
      </c>
    </row>
    <row r="50" spans="2:17" ht="31.5" customHeight="1">
      <c r="B50" s="166" t="s">
        <v>61</v>
      </c>
      <c r="C50" s="41" t="s">
        <v>25</v>
      </c>
      <c r="D50" s="46">
        <v>382400</v>
      </c>
      <c r="E50" s="46">
        <v>0</v>
      </c>
      <c r="F50" s="24">
        <v>0</v>
      </c>
      <c r="G50" s="24">
        <v>40130.83</v>
      </c>
      <c r="H50" s="24">
        <v>0</v>
      </c>
      <c r="I50" s="24">
        <v>40130.83</v>
      </c>
      <c r="J50" s="24">
        <v>20000</v>
      </c>
      <c r="K50" s="24">
        <f t="shared" si="5"/>
        <v>49.83699564648924</v>
      </c>
      <c r="L50" s="24">
        <v>20000</v>
      </c>
      <c r="M50" s="24">
        <v>13266.32</v>
      </c>
      <c r="N50" s="33">
        <f t="shared" si="4"/>
        <v>66.33160000000001</v>
      </c>
      <c r="O50" s="24">
        <v>20000</v>
      </c>
      <c r="P50" s="24">
        <v>20000</v>
      </c>
      <c r="Q50" s="33">
        <f>(P50/O50)*100</f>
        <v>100</v>
      </c>
    </row>
    <row r="51" spans="2:17" ht="115.5" customHeight="1">
      <c r="B51" s="165" t="s">
        <v>60</v>
      </c>
      <c r="C51" s="64" t="s">
        <v>116</v>
      </c>
      <c r="D51" s="46">
        <v>250000</v>
      </c>
      <c r="E51" s="46">
        <v>0</v>
      </c>
      <c r="F51" s="24">
        <v>630000</v>
      </c>
      <c r="G51" s="24">
        <v>424953.6</v>
      </c>
      <c r="H51" s="24">
        <f aca="true" t="shared" si="6" ref="H51:H59">(G51/F51)*100</f>
        <v>67.45295238095238</v>
      </c>
      <c r="I51" s="24">
        <v>630000</v>
      </c>
      <c r="J51" s="24">
        <f>5916000+591600</f>
        <v>6507600</v>
      </c>
      <c r="K51" s="24">
        <f t="shared" si="5"/>
        <v>1032.952380952381</v>
      </c>
      <c r="L51" s="24">
        <f>5916000+591600</f>
        <v>6507600</v>
      </c>
      <c r="M51" s="24">
        <v>4254487.68</v>
      </c>
      <c r="N51" s="33">
        <f t="shared" si="4"/>
        <v>65.37721556334132</v>
      </c>
      <c r="O51" s="24">
        <v>5986390</v>
      </c>
      <c r="P51" s="24">
        <v>6756000</v>
      </c>
      <c r="Q51" s="33">
        <f>(P51/O51)*100</f>
        <v>112.85599501535984</v>
      </c>
    </row>
    <row r="52" spans="2:17" ht="24" customHeight="1">
      <c r="B52" s="165" t="s">
        <v>63</v>
      </c>
      <c r="C52" s="34" t="s">
        <v>22</v>
      </c>
      <c r="D52" s="32">
        <v>40000</v>
      </c>
      <c r="E52" s="32">
        <v>0</v>
      </c>
      <c r="F52" s="24">
        <v>30000</v>
      </c>
      <c r="G52" s="24">
        <v>25476.75</v>
      </c>
      <c r="H52" s="24">
        <f t="shared" si="6"/>
        <v>84.9225</v>
      </c>
      <c r="I52" s="24">
        <v>41210.72</v>
      </c>
      <c r="J52" s="24">
        <v>77200</v>
      </c>
      <c r="K52" s="24">
        <f t="shared" si="5"/>
        <v>187.32989862831806</v>
      </c>
      <c r="L52" s="24">
        <v>77200</v>
      </c>
      <c r="M52" s="24">
        <v>69152.2</v>
      </c>
      <c r="N52" s="33">
        <f t="shared" si="4"/>
        <v>89.57538860103627</v>
      </c>
      <c r="O52" s="24">
        <v>77200</v>
      </c>
      <c r="P52" s="24">
        <v>91000</v>
      </c>
      <c r="Q52" s="33">
        <f>(P52/O52)*100</f>
        <v>117.87564766839378</v>
      </c>
    </row>
    <row r="53" spans="2:17" ht="24.75" customHeight="1">
      <c r="B53" s="168" t="s">
        <v>64</v>
      </c>
      <c r="C53" s="65" t="s">
        <v>23</v>
      </c>
      <c r="D53" s="32">
        <v>151200</v>
      </c>
      <c r="E53" s="32">
        <v>0</v>
      </c>
      <c r="F53" s="24">
        <v>130442</v>
      </c>
      <c r="G53" s="24">
        <v>116009.96</v>
      </c>
      <c r="H53" s="24">
        <f t="shared" si="6"/>
        <v>88.93604820533264</v>
      </c>
      <c r="I53" s="24">
        <v>144000</v>
      </c>
      <c r="J53" s="24">
        <v>126863</v>
      </c>
      <c r="K53" s="24">
        <f t="shared" si="5"/>
        <v>88.09930555555555</v>
      </c>
      <c r="L53" s="24">
        <v>126863</v>
      </c>
      <c r="M53" s="24">
        <v>306909.11</v>
      </c>
      <c r="N53" s="33">
        <f t="shared" si="4"/>
        <v>241.92168717435342</v>
      </c>
      <c r="O53" s="24">
        <v>306909.11</v>
      </c>
      <c r="P53" s="24">
        <v>235800</v>
      </c>
      <c r="Q53" s="33">
        <f>(P53/O53)*100</f>
        <v>76.83056394122677</v>
      </c>
    </row>
    <row r="54" spans="2:17" ht="21.75" customHeight="1">
      <c r="B54" s="165" t="s">
        <v>108</v>
      </c>
      <c r="C54" s="34" t="s">
        <v>111</v>
      </c>
      <c r="D54" s="46">
        <v>382400</v>
      </c>
      <c r="E54" s="46">
        <v>0</v>
      </c>
      <c r="F54" s="24">
        <v>50000</v>
      </c>
      <c r="G54" s="24">
        <v>56368.21</v>
      </c>
      <c r="H54" s="24">
        <f t="shared" si="6"/>
        <v>112.73642</v>
      </c>
      <c r="I54" s="24">
        <v>56368.21</v>
      </c>
      <c r="J54" s="24">
        <v>0</v>
      </c>
      <c r="K54" s="24">
        <f>(J54/I54)*100</f>
        <v>0</v>
      </c>
      <c r="L54" s="24">
        <v>0</v>
      </c>
      <c r="M54" s="24">
        <v>275929.28</v>
      </c>
      <c r="N54" s="33">
        <v>0</v>
      </c>
      <c r="O54" s="24">
        <v>367906</v>
      </c>
      <c r="P54" s="24">
        <v>0</v>
      </c>
      <c r="Q54" s="33">
        <v>0</v>
      </c>
    </row>
    <row r="55" spans="2:17" ht="21.75" customHeight="1">
      <c r="B55" s="165" t="s">
        <v>168</v>
      </c>
      <c r="C55" s="34" t="s">
        <v>169</v>
      </c>
      <c r="D55" s="46">
        <v>382400</v>
      </c>
      <c r="E55" s="46">
        <v>0</v>
      </c>
      <c r="F55" s="24">
        <v>50000</v>
      </c>
      <c r="G55" s="24">
        <v>56368.21</v>
      </c>
      <c r="H55" s="24">
        <f t="shared" si="6"/>
        <v>112.73642</v>
      </c>
      <c r="I55" s="24">
        <v>56368.21</v>
      </c>
      <c r="J55" s="24">
        <v>0</v>
      </c>
      <c r="K55" s="24">
        <f>(J55/I55)*100</f>
        <v>0</v>
      </c>
      <c r="L55" s="24">
        <v>0</v>
      </c>
      <c r="M55" s="24">
        <v>-100.9</v>
      </c>
      <c r="N55" s="33">
        <v>0</v>
      </c>
      <c r="O55" s="24">
        <v>0</v>
      </c>
      <c r="P55" s="24">
        <v>0</v>
      </c>
      <c r="Q55" s="33">
        <v>0</v>
      </c>
    </row>
    <row r="56" spans="1:17" s="204" customFormat="1" ht="21" customHeight="1">
      <c r="A56" s="82"/>
      <c r="B56" s="242"/>
      <c r="C56" s="124"/>
      <c r="D56" s="243"/>
      <c r="E56" s="243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</row>
    <row r="57" spans="2:17" ht="23.25">
      <c r="B57" s="173" t="s">
        <v>156</v>
      </c>
      <c r="C57" s="95" t="s">
        <v>18</v>
      </c>
      <c r="D57" s="245" t="e">
        <f>SUM(D60:D69)</f>
        <v>#REF!</v>
      </c>
      <c r="E57" s="245" t="e">
        <f>SUM(E60:E69)</f>
        <v>#REF!</v>
      </c>
      <c r="F57" s="81" t="e">
        <f>SUM(#REF!,F63)</f>
        <v>#REF!</v>
      </c>
      <c r="G57" s="81" t="e">
        <f>SUM(#REF!,G63)</f>
        <v>#REF!</v>
      </c>
      <c r="H57" s="81" t="e">
        <f t="shared" si="6"/>
        <v>#REF!</v>
      </c>
      <c r="I57" s="81" t="e">
        <f>SUM(#REF!,I63)</f>
        <v>#REF!</v>
      </c>
      <c r="J57" s="81" t="e">
        <f>SUM(#REF!,J63)</f>
        <v>#REF!</v>
      </c>
      <c r="K57" s="81" t="e">
        <f>(J57/I57)*100</f>
        <v>#REF!</v>
      </c>
      <c r="L57" s="81">
        <f>SUM(L58)</f>
        <v>0</v>
      </c>
      <c r="M57" s="81">
        <f>SUM(M58)</f>
        <v>25000</v>
      </c>
      <c r="N57" s="81">
        <v>0</v>
      </c>
      <c r="O57" s="81">
        <f>SUM(O58)</f>
        <v>25000</v>
      </c>
      <c r="P57" s="81">
        <f>SUM(P58)</f>
        <v>0</v>
      </c>
      <c r="Q57" s="81">
        <f>(P57/O57)*100</f>
        <v>0</v>
      </c>
    </row>
    <row r="58" spans="2:17" ht="45" customHeight="1">
      <c r="B58" s="163"/>
      <c r="C58" s="30" t="s">
        <v>118</v>
      </c>
      <c r="D58" s="31"/>
      <c r="E58" s="31"/>
      <c r="F58" s="29" t="e">
        <f>SUM(F59:F63)</f>
        <v>#REF!</v>
      </c>
      <c r="G58" s="29" t="e">
        <f>SUM(G59:G63)</f>
        <v>#REF!</v>
      </c>
      <c r="H58" s="29" t="e">
        <f t="shared" si="6"/>
        <v>#REF!</v>
      </c>
      <c r="I58" s="29" t="e">
        <f>SUM(I59:I63)</f>
        <v>#REF!</v>
      </c>
      <c r="J58" s="29" t="e">
        <f>SUM(J59:J69)</f>
        <v>#REF!</v>
      </c>
      <c r="K58" s="29" t="e">
        <f>(J58/I58)*100</f>
        <v>#REF!</v>
      </c>
      <c r="L58" s="29">
        <f>SUM(L59)</f>
        <v>0</v>
      </c>
      <c r="M58" s="29">
        <f>SUM(M59)</f>
        <v>25000</v>
      </c>
      <c r="N58" s="81">
        <v>0</v>
      </c>
      <c r="O58" s="29">
        <f>SUM(O59)</f>
        <v>25000</v>
      </c>
      <c r="P58" s="29">
        <f>SUM(P59)</f>
        <v>0</v>
      </c>
      <c r="Q58" s="81">
        <f>(P58/O58)*100</f>
        <v>0</v>
      </c>
    </row>
    <row r="59" spans="2:17" ht="41.25" customHeight="1" thickBot="1">
      <c r="B59" s="165" t="s">
        <v>108</v>
      </c>
      <c r="C59" s="34" t="s">
        <v>111</v>
      </c>
      <c r="D59" s="46">
        <v>382400</v>
      </c>
      <c r="E59" s="46">
        <v>0</v>
      </c>
      <c r="F59" s="24">
        <v>50000</v>
      </c>
      <c r="G59" s="24">
        <v>56368.21</v>
      </c>
      <c r="H59" s="24">
        <f t="shared" si="6"/>
        <v>112.73642</v>
      </c>
      <c r="I59" s="24">
        <v>56368.21</v>
      </c>
      <c r="J59" s="24">
        <v>0</v>
      </c>
      <c r="K59" s="24">
        <f>(J59/I59)*100</f>
        <v>0</v>
      </c>
      <c r="L59" s="24">
        <v>0</v>
      </c>
      <c r="M59" s="24">
        <v>25000</v>
      </c>
      <c r="N59" s="33">
        <v>0</v>
      </c>
      <c r="O59" s="24">
        <v>25000</v>
      </c>
      <c r="P59" s="24">
        <v>0</v>
      </c>
      <c r="Q59" s="33">
        <v>0</v>
      </c>
    </row>
    <row r="60" spans="1:17" s="204" customFormat="1" ht="28.5" customHeight="1" thickBot="1">
      <c r="A60" s="82"/>
      <c r="B60" s="171"/>
      <c r="C60" s="69" t="s">
        <v>8</v>
      </c>
      <c r="D60" s="70" t="e">
        <f>SUM(#REF!,#REF!,D44)</f>
        <v>#REF!</v>
      </c>
      <c r="E60" s="70" t="e">
        <f>SUM(#REF!,#REF!,E44)</f>
        <v>#REF!</v>
      </c>
      <c r="F60" s="71" t="e">
        <f>SUM(F44,F40,F36,#REF!)</f>
        <v>#REF!</v>
      </c>
      <c r="G60" s="71" t="e">
        <f>SUM(G44,G40,G36,#REF!)</f>
        <v>#REF!</v>
      </c>
      <c r="H60" s="39" t="e">
        <f>(G60/F60)*100</f>
        <v>#REF!</v>
      </c>
      <c r="I60" s="71" t="e">
        <f>SUM(I44,I40,I36,#REF!)</f>
        <v>#REF!</v>
      </c>
      <c r="J60" s="71" t="e">
        <f>SUM(J44,J40,J36)</f>
        <v>#REF!</v>
      </c>
      <c r="K60" s="39" t="e">
        <f>(J60/I60)*100</f>
        <v>#REF!</v>
      </c>
      <c r="L60" s="71">
        <f>SUM(L44,L40,L36,L57)</f>
        <v>7319544</v>
      </c>
      <c r="M60" s="71">
        <f>SUM(M44,M40,M36,M57)</f>
        <v>5456490.69</v>
      </c>
      <c r="N60" s="39">
        <f>(M60/L60)*100</f>
        <v>74.54686644413914</v>
      </c>
      <c r="O60" s="71">
        <f>SUM(O44,O40,O36,O57)</f>
        <v>7347668.11</v>
      </c>
      <c r="P60" s="71">
        <f>SUM(P44,P40,P36,P57)</f>
        <v>7707500</v>
      </c>
      <c r="Q60" s="39">
        <f>(P60/O60)*100</f>
        <v>104.89722568593263</v>
      </c>
    </row>
    <row r="61" spans="1:17" s="204" customFormat="1" ht="24" thickBot="1">
      <c r="A61" s="82"/>
      <c r="B61" s="77"/>
      <c r="C61" s="77"/>
      <c r="D61" s="78"/>
      <c r="E61" s="78"/>
      <c r="F61" s="79"/>
      <c r="G61" s="79"/>
      <c r="H61" s="80"/>
      <c r="I61" s="79"/>
      <c r="J61" s="80"/>
      <c r="K61" s="80"/>
      <c r="L61" s="79"/>
      <c r="M61" s="79"/>
      <c r="N61" s="80"/>
      <c r="O61" s="79"/>
      <c r="P61" s="80"/>
      <c r="Q61" s="80"/>
    </row>
    <row r="62" spans="2:17" ht="23.25">
      <c r="B62" s="167"/>
      <c r="D62" s="53"/>
      <c r="E62" s="53"/>
      <c r="F62" s="54"/>
      <c r="G62" s="54"/>
      <c r="H62" s="56"/>
      <c r="I62" s="54"/>
      <c r="J62" s="56"/>
      <c r="K62" s="56"/>
      <c r="L62" s="54"/>
      <c r="M62" s="54"/>
      <c r="N62" s="56"/>
      <c r="O62" s="54"/>
      <c r="P62" s="56"/>
      <c r="Q62" s="56"/>
    </row>
    <row r="63" spans="2:17" ht="23.25">
      <c r="B63" s="161">
        <v>710</v>
      </c>
      <c r="C63" s="27" t="s">
        <v>0</v>
      </c>
      <c r="D63" s="57"/>
      <c r="E63" s="57"/>
      <c r="F63" s="40"/>
      <c r="G63" s="40"/>
      <c r="H63" s="24"/>
      <c r="I63" s="40"/>
      <c r="J63" s="24"/>
      <c r="K63" s="24"/>
      <c r="L63" s="40"/>
      <c r="M63" s="40"/>
      <c r="N63" s="24"/>
      <c r="O63" s="40"/>
      <c r="P63" s="24"/>
      <c r="Q63" s="24"/>
    </row>
    <row r="64" spans="2:17" ht="23.25">
      <c r="B64" s="167"/>
      <c r="C64" s="4"/>
      <c r="D64" s="53"/>
      <c r="E64" s="53"/>
      <c r="F64" s="44"/>
      <c r="G64" s="44"/>
      <c r="H64" s="43"/>
      <c r="I64" s="43"/>
      <c r="J64" s="43"/>
      <c r="K64" s="43"/>
      <c r="L64" s="44"/>
      <c r="M64" s="44"/>
      <c r="N64" s="62"/>
      <c r="O64" s="44"/>
      <c r="P64" s="43"/>
      <c r="Q64" s="62"/>
    </row>
    <row r="65" spans="2:17" ht="23.25">
      <c r="B65" s="161">
        <v>71004</v>
      </c>
      <c r="C65" s="27" t="s">
        <v>0</v>
      </c>
      <c r="D65" s="28" t="e">
        <f>SUM(#REF!)</f>
        <v>#REF!</v>
      </c>
      <c r="E65" s="28" t="e">
        <f>SUM(#REF!)</f>
        <v>#REF!</v>
      </c>
      <c r="F65" s="29">
        <f aca="true" t="shared" si="7" ref="F65:P65">F66</f>
        <v>1151800</v>
      </c>
      <c r="G65" s="29">
        <f t="shared" si="7"/>
        <v>807893.73</v>
      </c>
      <c r="H65" s="29">
        <f t="shared" si="7"/>
        <v>70.14184146553221</v>
      </c>
      <c r="I65" s="29">
        <f t="shared" si="7"/>
        <v>1153025.47</v>
      </c>
      <c r="J65" s="29">
        <f t="shared" si="7"/>
        <v>1412400</v>
      </c>
      <c r="K65" s="29">
        <f t="shared" si="7"/>
        <v>122.49512580151416</v>
      </c>
      <c r="L65" s="29">
        <f t="shared" si="7"/>
        <v>0</v>
      </c>
      <c r="M65" s="29">
        <f t="shared" si="7"/>
        <v>6041.58</v>
      </c>
      <c r="N65" s="29">
        <v>0</v>
      </c>
      <c r="O65" s="29">
        <f t="shared" si="7"/>
        <v>6041.58</v>
      </c>
      <c r="P65" s="29">
        <f t="shared" si="7"/>
        <v>10000</v>
      </c>
      <c r="Q65" s="29">
        <v>0</v>
      </c>
    </row>
    <row r="66" spans="2:17" ht="46.5">
      <c r="B66" s="163"/>
      <c r="C66" s="30" t="s">
        <v>120</v>
      </c>
      <c r="D66" s="31"/>
      <c r="E66" s="31"/>
      <c r="F66" s="29">
        <f>SUM(F67:F70)</f>
        <v>1151800</v>
      </c>
      <c r="G66" s="29">
        <f>SUM(G67:G70)</f>
        <v>807893.73</v>
      </c>
      <c r="H66" s="29">
        <f>(G66/F66)*100</f>
        <v>70.14184146553221</v>
      </c>
      <c r="I66" s="29">
        <f>SUM(I67:I70)</f>
        <v>1153025.47</v>
      </c>
      <c r="J66" s="29">
        <f>SUM(J67:J70)</f>
        <v>1412400</v>
      </c>
      <c r="K66" s="29">
        <f>(J66/I66)*100</f>
        <v>122.49512580151416</v>
      </c>
      <c r="L66" s="29">
        <f>SUM(L67)</f>
        <v>0</v>
      </c>
      <c r="M66" s="29">
        <f>SUM(M67)</f>
        <v>6041.58</v>
      </c>
      <c r="N66" s="81">
        <v>0</v>
      </c>
      <c r="O66" s="29">
        <f>SUM(O67)</f>
        <v>6041.58</v>
      </c>
      <c r="P66" s="29">
        <f>SUM(P67)</f>
        <v>10000</v>
      </c>
      <c r="Q66" s="81">
        <v>0</v>
      </c>
    </row>
    <row r="67" spans="2:17" ht="39.75" customHeight="1">
      <c r="B67" s="166" t="s">
        <v>61</v>
      </c>
      <c r="C67" s="41" t="s">
        <v>25</v>
      </c>
      <c r="D67" s="66">
        <v>10000</v>
      </c>
      <c r="E67" s="66">
        <v>0</v>
      </c>
      <c r="F67" s="33">
        <v>0</v>
      </c>
      <c r="G67" s="33">
        <v>1049.47</v>
      </c>
      <c r="H67" s="24">
        <v>0</v>
      </c>
      <c r="I67" s="33">
        <v>1225.47</v>
      </c>
      <c r="J67" s="33">
        <v>0</v>
      </c>
      <c r="K67" s="24">
        <f>(J67/I67)*100</f>
        <v>0</v>
      </c>
      <c r="L67" s="33">
        <v>0</v>
      </c>
      <c r="M67" s="33">
        <v>6041.58</v>
      </c>
      <c r="N67" s="33">
        <v>0</v>
      </c>
      <c r="O67" s="33">
        <v>6041.58</v>
      </c>
      <c r="P67" s="33">
        <v>10000</v>
      </c>
      <c r="Q67" s="33">
        <f>(P67/O67)*100</f>
        <v>165.51961572966013</v>
      </c>
    </row>
    <row r="68" spans="2:17" ht="25.5" customHeight="1">
      <c r="B68" s="165"/>
      <c r="C68" s="34"/>
      <c r="D68" s="46"/>
      <c r="E68" s="46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2:17" ht="23.25">
      <c r="B69" s="161">
        <v>71035</v>
      </c>
      <c r="C69" s="27" t="s">
        <v>84</v>
      </c>
      <c r="D69" s="28" t="e">
        <f>SUM(#REF!)</f>
        <v>#REF!</v>
      </c>
      <c r="E69" s="28" t="e">
        <f>SUM(#REF!)</f>
        <v>#REF!</v>
      </c>
      <c r="F69" s="29">
        <f aca="true" t="shared" si="8" ref="F69:P69">F70</f>
        <v>575900</v>
      </c>
      <c r="G69" s="29">
        <f t="shared" si="8"/>
        <v>403422.13</v>
      </c>
      <c r="H69" s="29">
        <f t="shared" si="8"/>
        <v>70.05072582045494</v>
      </c>
      <c r="I69" s="29">
        <f t="shared" si="8"/>
        <v>575900</v>
      </c>
      <c r="J69" s="29">
        <f t="shared" si="8"/>
        <v>706200</v>
      </c>
      <c r="K69" s="29">
        <f t="shared" si="8"/>
        <v>122.62545580830005</v>
      </c>
      <c r="L69" s="29">
        <f t="shared" si="8"/>
        <v>706200</v>
      </c>
      <c r="M69" s="29">
        <f t="shared" si="8"/>
        <v>443150.62</v>
      </c>
      <c r="N69" s="29">
        <f>(M69/L69)*100</f>
        <v>62.75143302180686</v>
      </c>
      <c r="O69" s="29">
        <f t="shared" si="8"/>
        <v>636000</v>
      </c>
      <c r="P69" s="29">
        <f t="shared" si="8"/>
        <v>704000</v>
      </c>
      <c r="Q69" s="29">
        <f>(P69/O69)*100</f>
        <v>110.69182389937107</v>
      </c>
    </row>
    <row r="70" spans="2:17" ht="46.5">
      <c r="B70" s="163"/>
      <c r="C70" s="30" t="s">
        <v>120</v>
      </c>
      <c r="D70" s="31"/>
      <c r="E70" s="31"/>
      <c r="F70" s="29">
        <f>SUM(F71:F72)</f>
        <v>575900</v>
      </c>
      <c r="G70" s="29">
        <f>SUM(G71:G72)</f>
        <v>403422.13</v>
      </c>
      <c r="H70" s="29">
        <f>(G70/F70)*100</f>
        <v>70.05072582045494</v>
      </c>
      <c r="I70" s="29">
        <f>SUM(I71:I72)</f>
        <v>575900</v>
      </c>
      <c r="J70" s="29">
        <f>SUM(J71:J72)</f>
        <v>706200</v>
      </c>
      <c r="K70" s="29">
        <f>(J70/I70)*100</f>
        <v>122.62545580830005</v>
      </c>
      <c r="L70" s="29">
        <f>SUM(L71:L72)</f>
        <v>706200</v>
      </c>
      <c r="M70" s="29">
        <f>SUM(M71:M72)</f>
        <v>443150.62</v>
      </c>
      <c r="N70" s="81">
        <f>(M70/L70)*100</f>
        <v>62.75143302180686</v>
      </c>
      <c r="O70" s="29">
        <f>SUM(O71:O72)</f>
        <v>636000</v>
      </c>
      <c r="P70" s="29">
        <f>SUM(P71:P72)</f>
        <v>704000</v>
      </c>
      <c r="Q70" s="81">
        <f>(P70/O70)*100</f>
        <v>110.69182389937107</v>
      </c>
    </row>
    <row r="71" spans="2:17" ht="97.5" customHeight="1">
      <c r="B71" s="166" t="s">
        <v>85</v>
      </c>
      <c r="C71" s="64" t="s">
        <v>24</v>
      </c>
      <c r="D71" s="66"/>
      <c r="E71" s="66"/>
      <c r="F71" s="33">
        <v>3000</v>
      </c>
      <c r="G71" s="33">
        <v>1500</v>
      </c>
      <c r="H71" s="24">
        <f>(G71/F71)*100</f>
        <v>50</v>
      </c>
      <c r="I71" s="33">
        <v>3000</v>
      </c>
      <c r="J71" s="33">
        <v>3000</v>
      </c>
      <c r="K71" s="24">
        <f>(J71/I71)*100</f>
        <v>100</v>
      </c>
      <c r="L71" s="33">
        <v>3000</v>
      </c>
      <c r="M71" s="33">
        <v>1500</v>
      </c>
      <c r="N71" s="33">
        <f>(M71/L71)*100</f>
        <v>50</v>
      </c>
      <c r="O71" s="33">
        <v>3000</v>
      </c>
      <c r="P71" s="33">
        <v>3000</v>
      </c>
      <c r="Q71" s="33">
        <f>(P71/O71)*100</f>
        <v>100</v>
      </c>
    </row>
    <row r="72" spans="2:17" ht="93" customHeight="1" thickBot="1">
      <c r="B72" s="165" t="s">
        <v>60</v>
      </c>
      <c r="C72" s="64" t="s">
        <v>116</v>
      </c>
      <c r="D72" s="46">
        <v>250000</v>
      </c>
      <c r="E72" s="46">
        <v>0</v>
      </c>
      <c r="F72" s="24">
        <v>572900</v>
      </c>
      <c r="G72" s="24">
        <v>401922.13</v>
      </c>
      <c r="H72" s="24">
        <f>(G72/F72)*100</f>
        <v>70.15572176645138</v>
      </c>
      <c r="I72" s="24">
        <v>572900</v>
      </c>
      <c r="J72" s="24">
        <f>586000+117200</f>
        <v>703200</v>
      </c>
      <c r="K72" s="24">
        <f>(J72/I72)*100</f>
        <v>122.74393436899982</v>
      </c>
      <c r="L72" s="24">
        <f>586000+117200</f>
        <v>703200</v>
      </c>
      <c r="M72" s="24">
        <v>441650.62</v>
      </c>
      <c r="N72" s="68">
        <f>(M72/L72)*100</f>
        <v>62.805833333333325</v>
      </c>
      <c r="O72" s="24">
        <v>633000</v>
      </c>
      <c r="P72" s="24">
        <v>701000</v>
      </c>
      <c r="Q72" s="68">
        <f>(P72/O72)*100</f>
        <v>110.74249605055293</v>
      </c>
    </row>
    <row r="73" spans="2:17" ht="29.25" customHeight="1" thickBot="1">
      <c r="B73" s="172"/>
      <c r="C73" s="37" t="s">
        <v>9</v>
      </c>
      <c r="D73" s="38" t="e">
        <f>SUM(#REF!)</f>
        <v>#REF!</v>
      </c>
      <c r="E73" s="38" t="e">
        <f>SUM(#REF!)</f>
        <v>#REF!</v>
      </c>
      <c r="F73" s="39" t="e">
        <f>SUM(F69,#REF!)</f>
        <v>#REF!</v>
      </c>
      <c r="G73" s="39" t="e">
        <f>SUM(G69,#REF!)</f>
        <v>#REF!</v>
      </c>
      <c r="H73" s="29" t="e">
        <f>(G73/F73)*100</f>
        <v>#REF!</v>
      </c>
      <c r="I73" s="39" t="e">
        <f>SUM(I69,#REF!)</f>
        <v>#REF!</v>
      </c>
      <c r="J73" s="39">
        <f>SUM(J69)</f>
        <v>706200</v>
      </c>
      <c r="K73" s="29" t="e">
        <f>(J73/I73)*100</f>
        <v>#REF!</v>
      </c>
      <c r="L73" s="39">
        <f>SUM(L69,L65)</f>
        <v>706200</v>
      </c>
      <c r="M73" s="39">
        <f>SUM(M69,M65)</f>
        <v>449192.2</v>
      </c>
      <c r="N73" s="29">
        <f>(M73/L73)*100</f>
        <v>63.60693854432172</v>
      </c>
      <c r="O73" s="39">
        <f>SUM(O69,O65)</f>
        <v>642041.58</v>
      </c>
      <c r="P73" s="39">
        <f>SUM(P69,P65)</f>
        <v>714000</v>
      </c>
      <c r="Q73" s="29">
        <f>(P73/O73)*100</f>
        <v>111.20775075034861</v>
      </c>
    </row>
    <row r="74" spans="2:17" ht="24" thickBot="1">
      <c r="B74" s="145"/>
      <c r="C74" s="73"/>
      <c r="D74" s="74"/>
      <c r="E74" s="74"/>
      <c r="F74" s="75"/>
      <c r="G74" s="75"/>
      <c r="H74" s="76"/>
      <c r="I74" s="75"/>
      <c r="J74" s="76"/>
      <c r="K74" s="76"/>
      <c r="L74" s="75"/>
      <c r="M74" s="75"/>
      <c r="N74" s="76"/>
      <c r="O74" s="75"/>
      <c r="P74" s="76"/>
      <c r="Q74" s="76"/>
    </row>
    <row r="75" spans="2:17" ht="23.25">
      <c r="B75" s="203"/>
      <c r="C75" s="203"/>
      <c r="D75" s="53"/>
      <c r="E75" s="53"/>
      <c r="F75" s="54"/>
      <c r="G75" s="54"/>
      <c r="H75" s="56"/>
      <c r="I75" s="54"/>
      <c r="J75" s="56"/>
      <c r="K75" s="56"/>
      <c r="L75" s="54"/>
      <c r="M75" s="54"/>
      <c r="N75" s="56"/>
      <c r="O75" s="54"/>
      <c r="P75" s="56"/>
      <c r="Q75" s="56"/>
    </row>
    <row r="76" spans="2:17" ht="23.25">
      <c r="B76" s="161">
        <v>750</v>
      </c>
      <c r="C76" s="30" t="s">
        <v>1</v>
      </c>
      <c r="D76" s="57"/>
      <c r="E76" s="57"/>
      <c r="F76" s="40"/>
      <c r="G76" s="40"/>
      <c r="H76" s="24"/>
      <c r="I76" s="40"/>
      <c r="J76" s="24"/>
      <c r="K76" s="24"/>
      <c r="L76" s="40"/>
      <c r="M76" s="40"/>
      <c r="N76" s="24"/>
      <c r="O76" s="40"/>
      <c r="P76" s="24"/>
      <c r="Q76" s="24"/>
    </row>
    <row r="77" spans="2:17" ht="23.25">
      <c r="B77" s="53"/>
      <c r="D77" s="35"/>
      <c r="E77" s="35"/>
      <c r="F77" s="44"/>
      <c r="G77" s="43"/>
      <c r="H77" s="43"/>
      <c r="I77" s="44"/>
      <c r="J77" s="43"/>
      <c r="K77" s="43"/>
      <c r="L77" s="44"/>
      <c r="M77" s="44"/>
      <c r="N77" s="62"/>
      <c r="O77" s="44"/>
      <c r="P77" s="43"/>
      <c r="Q77" s="62"/>
    </row>
    <row r="78" spans="2:17" ht="23.25">
      <c r="B78" s="161">
        <v>75011</v>
      </c>
      <c r="C78" s="27" t="s">
        <v>100</v>
      </c>
      <c r="D78" s="28">
        <f>SUM(D80:D85)</f>
        <v>1251620</v>
      </c>
      <c r="E78" s="28">
        <f>SUM(E80:E85)</f>
        <v>0</v>
      </c>
      <c r="F78" s="29">
        <f aca="true" t="shared" si="9" ref="F78:P78">F79</f>
        <v>241800</v>
      </c>
      <c r="G78" s="29">
        <f t="shared" si="9"/>
        <v>181350</v>
      </c>
      <c r="H78" s="29">
        <f t="shared" si="9"/>
        <v>75</v>
      </c>
      <c r="I78" s="29">
        <f t="shared" si="9"/>
        <v>241800</v>
      </c>
      <c r="J78" s="29">
        <f t="shared" si="9"/>
        <v>287790</v>
      </c>
      <c r="K78" s="29">
        <f t="shared" si="9"/>
        <v>119.01985111662532</v>
      </c>
      <c r="L78" s="29">
        <f t="shared" si="9"/>
        <v>287790</v>
      </c>
      <c r="M78" s="29">
        <f t="shared" si="9"/>
        <v>215841</v>
      </c>
      <c r="N78" s="29">
        <f aca="true" t="shared" si="10" ref="N78:N144">(M78/L78)*100</f>
        <v>74.99947878661524</v>
      </c>
      <c r="O78" s="29">
        <f t="shared" si="9"/>
        <v>287790</v>
      </c>
      <c r="P78" s="29">
        <f t="shared" si="9"/>
        <v>288194</v>
      </c>
      <c r="Q78" s="29">
        <f>(P78/O78)*100</f>
        <v>100.1403801382953</v>
      </c>
    </row>
    <row r="79" spans="2:17" ht="46.5">
      <c r="B79" s="163"/>
      <c r="C79" s="30" t="s">
        <v>121</v>
      </c>
      <c r="D79" s="31"/>
      <c r="E79" s="31"/>
      <c r="F79" s="81">
        <f>SUM(F80)</f>
        <v>241800</v>
      </c>
      <c r="G79" s="81">
        <f>SUM(G80)</f>
        <v>181350</v>
      </c>
      <c r="H79" s="29">
        <f>(G79/F79)*100</f>
        <v>75</v>
      </c>
      <c r="I79" s="81">
        <f>SUM(I80)</f>
        <v>241800</v>
      </c>
      <c r="J79" s="81">
        <f>SUM(J80)</f>
        <v>287790</v>
      </c>
      <c r="K79" s="29">
        <f>(J79/I79)*100</f>
        <v>119.01985111662532</v>
      </c>
      <c r="L79" s="81">
        <f>SUM(L80)</f>
        <v>287790</v>
      </c>
      <c r="M79" s="81">
        <f>SUM(M80)</f>
        <v>215841</v>
      </c>
      <c r="N79" s="81">
        <f t="shared" si="10"/>
        <v>74.99947878661524</v>
      </c>
      <c r="O79" s="81">
        <f>SUM(O80)</f>
        <v>287790</v>
      </c>
      <c r="P79" s="81">
        <f>SUM(P80)</f>
        <v>288194</v>
      </c>
      <c r="Q79" s="81">
        <f>(P79/O79)*100</f>
        <v>100.1403801382953</v>
      </c>
    </row>
    <row r="80" spans="2:17" ht="81" customHeight="1">
      <c r="B80" s="165" t="s">
        <v>98</v>
      </c>
      <c r="C80" s="36" t="s">
        <v>99</v>
      </c>
      <c r="D80" s="31">
        <v>170000</v>
      </c>
      <c r="E80" s="31">
        <v>0</v>
      </c>
      <c r="F80" s="33">
        <v>241800</v>
      </c>
      <c r="G80" s="33">
        <v>181350</v>
      </c>
      <c r="H80" s="24">
        <f>(G80/F80)*100</f>
        <v>75</v>
      </c>
      <c r="I80" s="33">
        <v>241800</v>
      </c>
      <c r="J80" s="33">
        <v>287790</v>
      </c>
      <c r="K80" s="24">
        <f>(J80/I80)*100</f>
        <v>119.01985111662532</v>
      </c>
      <c r="L80" s="33">
        <v>287790</v>
      </c>
      <c r="M80" s="33">
        <v>215841</v>
      </c>
      <c r="N80" s="33">
        <f t="shared" si="10"/>
        <v>74.99947878661524</v>
      </c>
      <c r="O80" s="33">
        <v>287790</v>
      </c>
      <c r="P80" s="33">
        <v>288194</v>
      </c>
      <c r="Q80" s="33">
        <f>(P80/O80)*100</f>
        <v>100.1403801382953</v>
      </c>
    </row>
    <row r="81" spans="2:17" ht="23.25">
      <c r="B81" s="53"/>
      <c r="D81" s="35"/>
      <c r="E81" s="35"/>
      <c r="F81" s="44"/>
      <c r="G81" s="43"/>
      <c r="H81" s="43"/>
      <c r="I81" s="44"/>
      <c r="J81" s="43"/>
      <c r="K81" s="43"/>
      <c r="L81" s="44"/>
      <c r="M81" s="43"/>
      <c r="N81" s="62"/>
      <c r="O81" s="44"/>
      <c r="P81" s="43"/>
      <c r="Q81" s="62"/>
    </row>
    <row r="82" spans="2:17" ht="23.25">
      <c r="B82" s="161">
        <v>75023</v>
      </c>
      <c r="C82" s="27" t="s">
        <v>49</v>
      </c>
      <c r="D82" s="28">
        <f>SUM(D84:D91)</f>
        <v>811620</v>
      </c>
      <c r="E82" s="28">
        <f>SUM(E84:E91)</f>
        <v>0</v>
      </c>
      <c r="F82" s="29" t="e">
        <f aca="true" t="shared" si="11" ref="F82:K82">F83</f>
        <v>#REF!</v>
      </c>
      <c r="G82" s="29" t="e">
        <f t="shared" si="11"/>
        <v>#REF!</v>
      </c>
      <c r="H82" s="29" t="e">
        <f t="shared" si="11"/>
        <v>#REF!</v>
      </c>
      <c r="I82" s="29" t="e">
        <f t="shared" si="11"/>
        <v>#REF!</v>
      </c>
      <c r="J82" s="29">
        <f t="shared" si="11"/>
        <v>860025</v>
      </c>
      <c r="K82" s="29" t="e">
        <f t="shared" si="11"/>
        <v>#REF!</v>
      </c>
      <c r="L82" s="29">
        <f>SUM(L83)</f>
        <v>860025</v>
      </c>
      <c r="M82" s="29">
        <f>SUM(M83)</f>
        <v>257170.31999999998</v>
      </c>
      <c r="N82" s="29">
        <f t="shared" si="10"/>
        <v>29.902656318130283</v>
      </c>
      <c r="O82" s="29">
        <f>SUM(O83)</f>
        <v>822981</v>
      </c>
      <c r="P82" s="29">
        <f>SUM(P83)</f>
        <v>984245</v>
      </c>
      <c r="Q82" s="29">
        <f aca="true" t="shared" si="12" ref="Q82:Q90">(P82/O82)*100</f>
        <v>119.59510608385855</v>
      </c>
    </row>
    <row r="83" spans="2:17" ht="46.5">
      <c r="B83" s="163"/>
      <c r="C83" s="30" t="s">
        <v>117</v>
      </c>
      <c r="D83" s="31"/>
      <c r="E83" s="31"/>
      <c r="F83" s="81" t="e">
        <f>SUM(#REF!,F84,F85,F89,#REF!,F91)</f>
        <v>#REF!</v>
      </c>
      <c r="G83" s="81" t="e">
        <f>SUM(#REF!,G84,G85,G89,#REF!,G91)</f>
        <v>#REF!</v>
      </c>
      <c r="H83" s="29" t="e">
        <f>(G83/F83)*100</f>
        <v>#REF!</v>
      </c>
      <c r="I83" s="81" t="e">
        <f>SUM(#REF!,I84,I85,I89,#REF!,I91)</f>
        <v>#REF!</v>
      </c>
      <c r="J83" s="81">
        <f>SUM(J84:J91)</f>
        <v>860025</v>
      </c>
      <c r="K83" s="29" t="e">
        <f aca="true" t="shared" si="13" ref="K83:K88">(J83/I83)*100</f>
        <v>#REF!</v>
      </c>
      <c r="L83" s="81">
        <f>SUM(L84:L91)</f>
        <v>860025</v>
      </c>
      <c r="M83" s="81">
        <f>SUM(M84:M91)</f>
        <v>257170.31999999998</v>
      </c>
      <c r="N83" s="81">
        <f t="shared" si="10"/>
        <v>29.902656318130283</v>
      </c>
      <c r="O83" s="81">
        <f>SUM(O84:O91)</f>
        <v>822981</v>
      </c>
      <c r="P83" s="81">
        <f>SUM(P84:P91)</f>
        <v>984245</v>
      </c>
      <c r="Q83" s="81">
        <f t="shared" si="12"/>
        <v>119.59510608385855</v>
      </c>
    </row>
    <row r="84" spans="2:17" ht="84" customHeight="1">
      <c r="B84" s="166" t="s">
        <v>60</v>
      </c>
      <c r="C84" s="48" t="s">
        <v>116</v>
      </c>
      <c r="D84" s="31">
        <v>170000</v>
      </c>
      <c r="E84" s="31">
        <v>0</v>
      </c>
      <c r="F84" s="33">
        <v>160000</v>
      </c>
      <c r="G84" s="33">
        <v>124308.61</v>
      </c>
      <c r="H84" s="24">
        <f aca="true" t="shared" si="14" ref="H84:H91">(G84/F84)*100</f>
        <v>77.69288125</v>
      </c>
      <c r="I84" s="33">
        <v>160000</v>
      </c>
      <c r="J84" s="33">
        <f>160000+16000</f>
        <v>176000</v>
      </c>
      <c r="K84" s="24">
        <f t="shared" si="13"/>
        <v>110.00000000000001</v>
      </c>
      <c r="L84" s="33">
        <f>160000+16000</f>
        <v>176000</v>
      </c>
      <c r="M84" s="33">
        <v>114026.26</v>
      </c>
      <c r="N84" s="33">
        <f t="shared" si="10"/>
        <v>64.78764772727273</v>
      </c>
      <c r="O84" s="33">
        <v>152035</v>
      </c>
      <c r="P84" s="33">
        <v>226000</v>
      </c>
      <c r="Q84" s="33">
        <f t="shared" si="12"/>
        <v>148.6499819120597</v>
      </c>
    </row>
    <row r="85" spans="2:17" ht="37.5" customHeight="1">
      <c r="B85" s="173" t="s">
        <v>63</v>
      </c>
      <c r="C85" s="48" t="s">
        <v>22</v>
      </c>
      <c r="D85" s="31">
        <v>100000</v>
      </c>
      <c r="E85" s="31">
        <v>0</v>
      </c>
      <c r="F85" s="33">
        <v>135000</v>
      </c>
      <c r="G85" s="33">
        <v>101191.44</v>
      </c>
      <c r="H85" s="24">
        <f t="shared" si="14"/>
        <v>74.95662222222222</v>
      </c>
      <c r="I85" s="33">
        <v>135000</v>
      </c>
      <c r="J85" s="33">
        <f>135000+540000</f>
        <v>675000</v>
      </c>
      <c r="K85" s="24">
        <f t="shared" si="13"/>
        <v>500</v>
      </c>
      <c r="L85" s="33">
        <f>135000+540000</f>
        <v>675000</v>
      </c>
      <c r="M85" s="33">
        <v>95444.34</v>
      </c>
      <c r="N85" s="33">
        <f t="shared" si="10"/>
        <v>14.139902222222222</v>
      </c>
      <c r="O85" s="33">
        <v>607259</v>
      </c>
      <c r="P85" s="33">
        <v>700000</v>
      </c>
      <c r="Q85" s="33">
        <f t="shared" si="12"/>
        <v>115.27206677875503</v>
      </c>
    </row>
    <row r="86" spans="2:17" ht="15.75" customHeight="1" hidden="1" thickBot="1">
      <c r="B86" s="168" t="s">
        <v>17</v>
      </c>
      <c r="C86" s="65" t="s">
        <v>19</v>
      </c>
      <c r="D86" s="32">
        <v>0</v>
      </c>
      <c r="E86" s="32">
        <v>0</v>
      </c>
      <c r="F86" s="24">
        <v>6037</v>
      </c>
      <c r="G86" s="24">
        <v>6037</v>
      </c>
      <c r="H86" s="24">
        <f t="shared" si="14"/>
        <v>100</v>
      </c>
      <c r="I86" s="24"/>
      <c r="J86" s="24"/>
      <c r="K86" s="24" t="e">
        <f t="shared" si="13"/>
        <v>#DIV/0!</v>
      </c>
      <c r="L86" s="24"/>
      <c r="M86" s="24"/>
      <c r="N86" s="33" t="e">
        <f t="shared" si="10"/>
        <v>#DIV/0!</v>
      </c>
      <c r="O86" s="24"/>
      <c r="P86" s="24"/>
      <c r="Q86" s="33" t="e">
        <f t="shared" si="12"/>
        <v>#DIV/0!</v>
      </c>
    </row>
    <row r="87" spans="1:17" ht="9" customHeight="1" hidden="1" thickBot="1">
      <c r="A87" s="82"/>
      <c r="B87" s="174"/>
      <c r="C87" s="82"/>
      <c r="D87" s="83"/>
      <c r="E87" s="83"/>
      <c r="F87" s="67"/>
      <c r="G87" s="67"/>
      <c r="H87" s="24" t="e">
        <f t="shared" si="14"/>
        <v>#DIV/0!</v>
      </c>
      <c r="I87" s="67"/>
      <c r="J87" s="67"/>
      <c r="K87" s="24" t="e">
        <f t="shared" si="13"/>
        <v>#DIV/0!</v>
      </c>
      <c r="L87" s="67"/>
      <c r="M87" s="67"/>
      <c r="N87" s="33" t="e">
        <f t="shared" si="10"/>
        <v>#DIV/0!</v>
      </c>
      <c r="O87" s="67"/>
      <c r="P87" s="67"/>
      <c r="Q87" s="33" t="e">
        <f t="shared" si="12"/>
        <v>#DIV/0!</v>
      </c>
    </row>
    <row r="88" spans="1:17" ht="15" customHeight="1" hidden="1">
      <c r="A88" s="82"/>
      <c r="B88" s="175"/>
      <c r="C88" s="82"/>
      <c r="D88" s="83"/>
      <c r="E88" s="83"/>
      <c r="F88" s="67">
        <v>321037</v>
      </c>
      <c r="G88" s="67">
        <v>321037</v>
      </c>
      <c r="H88" s="24">
        <f t="shared" si="14"/>
        <v>100</v>
      </c>
      <c r="I88" s="67"/>
      <c r="J88" s="67"/>
      <c r="K88" s="24" t="e">
        <f t="shared" si="13"/>
        <v>#DIV/0!</v>
      </c>
      <c r="L88" s="67"/>
      <c r="M88" s="67"/>
      <c r="N88" s="33" t="e">
        <f t="shared" si="10"/>
        <v>#DIV/0!</v>
      </c>
      <c r="O88" s="67"/>
      <c r="P88" s="67"/>
      <c r="Q88" s="33" t="e">
        <f t="shared" si="12"/>
        <v>#DIV/0!</v>
      </c>
    </row>
    <row r="89" spans="2:17" ht="38.25" customHeight="1">
      <c r="B89" s="176" t="s">
        <v>64</v>
      </c>
      <c r="C89" s="84" t="s">
        <v>23</v>
      </c>
      <c r="D89" s="31">
        <v>153750</v>
      </c>
      <c r="E89" s="31">
        <v>0</v>
      </c>
      <c r="F89" s="33">
        <v>0</v>
      </c>
      <c r="G89" s="33">
        <v>2519.12</v>
      </c>
      <c r="H89" s="24">
        <v>0</v>
      </c>
      <c r="I89" s="33">
        <v>2519.12</v>
      </c>
      <c r="J89" s="33">
        <v>2500</v>
      </c>
      <c r="K89" s="24"/>
      <c r="L89" s="33">
        <v>2500</v>
      </c>
      <c r="M89" s="33">
        <v>367.28</v>
      </c>
      <c r="N89" s="33">
        <f t="shared" si="10"/>
        <v>14.691199999999998</v>
      </c>
      <c r="O89" s="33">
        <v>490</v>
      </c>
      <c r="P89" s="33">
        <v>500</v>
      </c>
      <c r="Q89" s="33">
        <f t="shared" si="12"/>
        <v>102.04081632653062</v>
      </c>
    </row>
    <row r="90" spans="2:17" ht="33.75" customHeight="1">
      <c r="B90" s="165" t="s">
        <v>108</v>
      </c>
      <c r="C90" s="34" t="s">
        <v>111</v>
      </c>
      <c r="D90" s="46">
        <v>382400</v>
      </c>
      <c r="E90" s="46">
        <v>0</v>
      </c>
      <c r="F90" s="24">
        <v>50000</v>
      </c>
      <c r="G90" s="24">
        <v>56368.21</v>
      </c>
      <c r="H90" s="24">
        <f>(G90/F90)*100</f>
        <v>112.73642</v>
      </c>
      <c r="I90" s="24">
        <v>56368.21</v>
      </c>
      <c r="J90" s="24">
        <v>0</v>
      </c>
      <c r="K90" s="24">
        <f>(J90/I90)*100</f>
        <v>0</v>
      </c>
      <c r="L90" s="24">
        <v>0</v>
      </c>
      <c r="M90" s="24">
        <v>47209.99</v>
      </c>
      <c r="N90" s="33">
        <v>0</v>
      </c>
      <c r="O90" s="24">
        <v>62947</v>
      </c>
      <c r="P90" s="24">
        <v>50000</v>
      </c>
      <c r="Q90" s="33">
        <f t="shared" si="12"/>
        <v>79.43190302953278</v>
      </c>
    </row>
    <row r="91" spans="1:17" ht="86.25" customHeight="1">
      <c r="A91" s="82"/>
      <c r="B91" s="166">
        <v>2360</v>
      </c>
      <c r="C91" s="64" t="s">
        <v>137</v>
      </c>
      <c r="D91" s="66">
        <v>5470</v>
      </c>
      <c r="E91" s="66">
        <v>0</v>
      </c>
      <c r="F91" s="33">
        <v>5927</v>
      </c>
      <c r="G91" s="33">
        <v>80.75</v>
      </c>
      <c r="H91" s="33">
        <f t="shared" si="14"/>
        <v>1.3624093133119621</v>
      </c>
      <c r="I91" s="33">
        <v>5927</v>
      </c>
      <c r="J91" s="33">
        <v>6525</v>
      </c>
      <c r="K91" s="33">
        <f>(J91/I91)*100</f>
        <v>110.08942129239074</v>
      </c>
      <c r="L91" s="33">
        <v>6525</v>
      </c>
      <c r="M91" s="33">
        <v>122.45</v>
      </c>
      <c r="N91" s="33">
        <f t="shared" si="10"/>
        <v>1.8766283524904215</v>
      </c>
      <c r="O91" s="33">
        <v>250</v>
      </c>
      <c r="P91" s="33">
        <v>7745</v>
      </c>
      <c r="Q91" s="33">
        <f>(P91/O91)*100</f>
        <v>3098</v>
      </c>
    </row>
    <row r="92" spans="2:17" ht="42.75" customHeight="1">
      <c r="B92" s="161">
        <v>75056</v>
      </c>
      <c r="C92" s="27" t="s">
        <v>157</v>
      </c>
      <c r="D92" s="28" t="e">
        <f>SUM(D94:D102)</f>
        <v>#REF!</v>
      </c>
      <c r="E92" s="28" t="e">
        <f>SUM(E94:E102)</f>
        <v>#REF!</v>
      </c>
      <c r="F92" s="29" t="e">
        <f aca="true" t="shared" si="15" ref="F92:P92">F93</f>
        <v>#REF!</v>
      </c>
      <c r="G92" s="29" t="e">
        <f t="shared" si="15"/>
        <v>#REF!</v>
      </c>
      <c r="H92" s="29" t="e">
        <f t="shared" si="15"/>
        <v>#REF!</v>
      </c>
      <c r="I92" s="29" t="e">
        <f t="shared" si="15"/>
        <v>#REF!</v>
      </c>
      <c r="J92" s="29">
        <f t="shared" si="15"/>
        <v>0</v>
      </c>
      <c r="K92" s="29" t="e">
        <f t="shared" si="15"/>
        <v>#REF!</v>
      </c>
      <c r="L92" s="29">
        <f t="shared" si="15"/>
        <v>68920</v>
      </c>
      <c r="M92" s="29">
        <f t="shared" si="15"/>
        <v>65764.74</v>
      </c>
      <c r="N92" s="81">
        <f t="shared" si="10"/>
        <v>95.42185142193848</v>
      </c>
      <c r="O92" s="29">
        <f t="shared" si="15"/>
        <v>68920</v>
      </c>
      <c r="P92" s="29">
        <f t="shared" si="15"/>
        <v>0</v>
      </c>
      <c r="Q92" s="81">
        <f>(P92/O92)*100</f>
        <v>0</v>
      </c>
    </row>
    <row r="93" spans="2:17" ht="46.5">
      <c r="B93" s="163"/>
      <c r="C93" s="30" t="s">
        <v>117</v>
      </c>
      <c r="D93" s="31"/>
      <c r="E93" s="31"/>
      <c r="F93" s="81" t="e">
        <f>SUM(#REF!,F94,#REF!,F101,#REF!,F102)</f>
        <v>#REF!</v>
      </c>
      <c r="G93" s="81" t="e">
        <f>SUM(#REF!,G94,#REF!,G101,#REF!,G102)</f>
        <v>#REF!</v>
      </c>
      <c r="H93" s="29" t="e">
        <f>(G93/F93)*100</f>
        <v>#REF!</v>
      </c>
      <c r="I93" s="81" t="e">
        <f>SUM(#REF!,I94,#REF!,I101,#REF!,I102)</f>
        <v>#REF!</v>
      </c>
      <c r="J93" s="81">
        <f>SUM(J94)</f>
        <v>0</v>
      </c>
      <c r="K93" s="29" t="e">
        <f>(J93/I93)*100</f>
        <v>#REF!</v>
      </c>
      <c r="L93" s="81">
        <f>SUM(L94:L94)</f>
        <v>68920</v>
      </c>
      <c r="M93" s="81">
        <f>SUM(M94:M94)</f>
        <v>65764.74</v>
      </c>
      <c r="N93" s="81">
        <f t="shared" si="10"/>
        <v>95.42185142193848</v>
      </c>
      <c r="O93" s="81">
        <f>SUM(O94:O94)</f>
        <v>68920</v>
      </c>
      <c r="P93" s="81">
        <f>SUM(P94:P94)</f>
        <v>0</v>
      </c>
      <c r="Q93" s="81">
        <f>(P93/O93)*100</f>
        <v>0</v>
      </c>
    </row>
    <row r="94" spans="2:17" ht="81" customHeight="1">
      <c r="B94" s="165" t="s">
        <v>98</v>
      </c>
      <c r="C94" s="36" t="s">
        <v>99</v>
      </c>
      <c r="D94" s="31">
        <v>170000</v>
      </c>
      <c r="E94" s="31">
        <v>0</v>
      </c>
      <c r="F94" s="33">
        <v>241800</v>
      </c>
      <c r="G94" s="33">
        <v>181350</v>
      </c>
      <c r="H94" s="24">
        <f>(G94/F94)*100</f>
        <v>75</v>
      </c>
      <c r="I94" s="33">
        <v>241800</v>
      </c>
      <c r="J94" s="33">
        <v>0</v>
      </c>
      <c r="K94" s="24">
        <f>(J94/I94)*100</f>
        <v>0</v>
      </c>
      <c r="L94" s="33">
        <v>68920</v>
      </c>
      <c r="M94" s="33">
        <v>65764.74</v>
      </c>
      <c r="N94" s="33">
        <f t="shared" si="10"/>
        <v>95.42185142193848</v>
      </c>
      <c r="O94" s="33">
        <v>68920</v>
      </c>
      <c r="P94" s="33">
        <v>0</v>
      </c>
      <c r="Q94" s="33">
        <f>(P94/O94)*100</f>
        <v>0</v>
      </c>
    </row>
    <row r="95" spans="2:17" ht="38.25" customHeight="1">
      <c r="B95" s="161">
        <v>75075</v>
      </c>
      <c r="C95" s="27" t="s">
        <v>170</v>
      </c>
      <c r="D95" s="28" t="e">
        <f>SUM(D97:D105)</f>
        <v>#REF!</v>
      </c>
      <c r="E95" s="28" t="e">
        <f>SUM(E97:E105)</f>
        <v>#REF!</v>
      </c>
      <c r="F95" s="29" t="e">
        <f aca="true" t="shared" si="16" ref="F95:P95">F96</f>
        <v>#REF!</v>
      </c>
      <c r="G95" s="29" t="e">
        <f t="shared" si="16"/>
        <v>#REF!</v>
      </c>
      <c r="H95" s="29" t="e">
        <f t="shared" si="16"/>
        <v>#REF!</v>
      </c>
      <c r="I95" s="29" t="e">
        <f t="shared" si="16"/>
        <v>#REF!</v>
      </c>
      <c r="J95" s="29">
        <f t="shared" si="16"/>
        <v>0</v>
      </c>
      <c r="K95" s="29" t="e">
        <f t="shared" si="16"/>
        <v>#REF!</v>
      </c>
      <c r="L95" s="29">
        <f t="shared" si="16"/>
        <v>0</v>
      </c>
      <c r="M95" s="29">
        <f t="shared" si="16"/>
        <v>-2879.19</v>
      </c>
      <c r="N95" s="81">
        <v>0</v>
      </c>
      <c r="O95" s="29">
        <f t="shared" si="16"/>
        <v>-2879.19</v>
      </c>
      <c r="P95" s="29">
        <f t="shared" si="16"/>
        <v>0</v>
      </c>
      <c r="Q95" s="81">
        <v>0</v>
      </c>
    </row>
    <row r="96" spans="2:17" ht="46.5">
      <c r="B96" s="163"/>
      <c r="C96" s="30" t="s">
        <v>117</v>
      </c>
      <c r="D96" s="31"/>
      <c r="E96" s="31"/>
      <c r="F96" s="81" t="e">
        <f>SUM(#REF!,F97,#REF!,F104,#REF!,F105)</f>
        <v>#REF!</v>
      </c>
      <c r="G96" s="81" t="e">
        <f>SUM(#REF!,G97,#REF!,G104,#REF!,G105)</f>
        <v>#REF!</v>
      </c>
      <c r="H96" s="29" t="e">
        <f>(G96/F96)*100</f>
        <v>#REF!</v>
      </c>
      <c r="I96" s="81" t="e">
        <f>SUM(#REF!,I97,#REF!,I104,#REF!,I105)</f>
        <v>#REF!</v>
      </c>
      <c r="J96" s="81">
        <f>SUM(J97)</f>
        <v>0</v>
      </c>
      <c r="K96" s="29" t="e">
        <f>(J96/I96)*100</f>
        <v>#REF!</v>
      </c>
      <c r="L96" s="81">
        <f>SUM(L97)</f>
        <v>0</v>
      </c>
      <c r="M96" s="81">
        <f>SUM(M97)</f>
        <v>-2879.19</v>
      </c>
      <c r="N96" s="81">
        <v>0</v>
      </c>
      <c r="O96" s="81">
        <f>SUM(O97)</f>
        <v>-2879.19</v>
      </c>
      <c r="P96" s="81">
        <f>SUM(P97)</f>
        <v>0</v>
      </c>
      <c r="Q96" s="81">
        <v>0</v>
      </c>
    </row>
    <row r="97" spans="2:17" ht="33.75" customHeight="1">
      <c r="B97" s="165" t="s">
        <v>108</v>
      </c>
      <c r="C97" s="34" t="s">
        <v>111</v>
      </c>
      <c r="D97" s="46">
        <v>382400</v>
      </c>
      <c r="E97" s="46">
        <v>0</v>
      </c>
      <c r="F97" s="24">
        <v>50000</v>
      </c>
      <c r="G97" s="24">
        <v>56368.21</v>
      </c>
      <c r="H97" s="24">
        <f>(G97/F97)*100</f>
        <v>112.73642</v>
      </c>
      <c r="I97" s="24">
        <v>56368.21</v>
      </c>
      <c r="J97" s="24">
        <v>0</v>
      </c>
      <c r="K97" s="24">
        <f>(J97/I97)*100</f>
        <v>0</v>
      </c>
      <c r="L97" s="24">
        <v>0</v>
      </c>
      <c r="M97" s="24">
        <v>-2879.19</v>
      </c>
      <c r="N97" s="33">
        <v>0</v>
      </c>
      <c r="O97" s="24">
        <v>-2879.19</v>
      </c>
      <c r="P97" s="24">
        <v>0</v>
      </c>
      <c r="Q97" s="33">
        <v>0</v>
      </c>
    </row>
    <row r="98" spans="1:17" ht="36.75" customHeight="1">
      <c r="A98" s="82"/>
      <c r="B98" s="161">
        <v>75095</v>
      </c>
      <c r="C98" s="27" t="s">
        <v>18</v>
      </c>
      <c r="D98" s="28" t="e">
        <f>SUM(D101:D107)</f>
        <v>#REF!</v>
      </c>
      <c r="E98" s="28" t="e">
        <f>SUM(E101:E107)</f>
        <v>#REF!</v>
      </c>
      <c r="F98" s="29">
        <f aca="true" t="shared" si="17" ref="F98:P98">F99</f>
        <v>13352</v>
      </c>
      <c r="G98" s="29">
        <f t="shared" si="17"/>
        <v>0</v>
      </c>
      <c r="H98" s="29">
        <f t="shared" si="17"/>
        <v>0</v>
      </c>
      <c r="I98" s="29">
        <f t="shared" si="17"/>
        <v>0</v>
      </c>
      <c r="J98" s="29">
        <f t="shared" si="17"/>
        <v>16352</v>
      </c>
      <c r="K98" s="29">
        <f t="shared" si="17"/>
        <v>0</v>
      </c>
      <c r="L98" s="29">
        <f t="shared" si="17"/>
        <v>16352</v>
      </c>
      <c r="M98" s="29">
        <f t="shared" si="17"/>
        <v>0</v>
      </c>
      <c r="N98" s="81">
        <f t="shared" si="10"/>
        <v>0</v>
      </c>
      <c r="O98" s="29">
        <f t="shared" si="17"/>
        <v>0</v>
      </c>
      <c r="P98" s="29">
        <f t="shared" si="17"/>
        <v>16352</v>
      </c>
      <c r="Q98" s="81">
        <v>0</v>
      </c>
    </row>
    <row r="99" spans="1:17" ht="46.5">
      <c r="A99" s="82"/>
      <c r="B99" s="163"/>
      <c r="C99" s="30" t="s">
        <v>122</v>
      </c>
      <c r="D99" s="31"/>
      <c r="E99" s="31"/>
      <c r="F99" s="81">
        <f>SUM(F100,F101)</f>
        <v>13352</v>
      </c>
      <c r="G99" s="81">
        <f>SUM(G100,G101)</f>
        <v>0</v>
      </c>
      <c r="H99" s="29">
        <f>(G99/F99)*100</f>
        <v>0</v>
      </c>
      <c r="I99" s="81">
        <f>SUM(I100,I101)</f>
        <v>0</v>
      </c>
      <c r="J99" s="81">
        <f>SUM(J100,J101)</f>
        <v>16352</v>
      </c>
      <c r="K99" s="29">
        <v>0</v>
      </c>
      <c r="L99" s="81">
        <f>SUM(L100,L101)</f>
        <v>16352</v>
      </c>
      <c r="M99" s="81">
        <f>SUM(M100,M101)</f>
        <v>0</v>
      </c>
      <c r="N99" s="81">
        <f t="shared" si="10"/>
        <v>0</v>
      </c>
      <c r="O99" s="81">
        <f>SUM(O100,O101)</f>
        <v>0</v>
      </c>
      <c r="P99" s="81">
        <f>SUM(P100,P101)</f>
        <v>16352</v>
      </c>
      <c r="Q99" s="81">
        <v>0</v>
      </c>
    </row>
    <row r="100" spans="1:17" ht="102" customHeight="1">
      <c r="A100" s="82"/>
      <c r="B100" s="166" t="s">
        <v>128</v>
      </c>
      <c r="C100" s="36" t="s">
        <v>142</v>
      </c>
      <c r="D100" s="66">
        <v>10000</v>
      </c>
      <c r="E100" s="66">
        <v>0</v>
      </c>
      <c r="F100" s="33">
        <v>11349</v>
      </c>
      <c r="G100" s="33">
        <v>0</v>
      </c>
      <c r="H100" s="24">
        <f>(G100/F100)*100</f>
        <v>0</v>
      </c>
      <c r="I100" s="33">
        <v>0</v>
      </c>
      <c r="J100" s="33">
        <v>13899</v>
      </c>
      <c r="K100" s="24">
        <v>0</v>
      </c>
      <c r="L100" s="33">
        <v>13899</v>
      </c>
      <c r="M100" s="33">
        <v>0</v>
      </c>
      <c r="N100" s="33">
        <f t="shared" si="10"/>
        <v>0</v>
      </c>
      <c r="O100" s="33">
        <v>0</v>
      </c>
      <c r="P100" s="33">
        <v>13899</v>
      </c>
      <c r="Q100" s="33">
        <v>0</v>
      </c>
    </row>
    <row r="101" spans="1:17" ht="95.25" customHeight="1" thickBot="1">
      <c r="A101" s="82"/>
      <c r="B101" s="166" t="s">
        <v>113</v>
      </c>
      <c r="C101" s="36" t="s">
        <v>142</v>
      </c>
      <c r="D101" s="31">
        <v>170000</v>
      </c>
      <c r="E101" s="31">
        <v>0</v>
      </c>
      <c r="F101" s="33">
        <v>2003</v>
      </c>
      <c r="G101" s="33">
        <v>0</v>
      </c>
      <c r="H101" s="68">
        <f>(G101/F101)*100</f>
        <v>0</v>
      </c>
      <c r="I101" s="33">
        <v>0</v>
      </c>
      <c r="J101" s="33">
        <v>2453</v>
      </c>
      <c r="K101" s="68">
        <v>0</v>
      </c>
      <c r="L101" s="33">
        <v>2453</v>
      </c>
      <c r="M101" s="33">
        <v>0</v>
      </c>
      <c r="N101" s="68">
        <f t="shared" si="10"/>
        <v>0</v>
      </c>
      <c r="O101" s="33">
        <v>0</v>
      </c>
      <c r="P101" s="33">
        <v>2453</v>
      </c>
      <c r="Q101" s="68">
        <v>0</v>
      </c>
    </row>
    <row r="102" spans="2:17" ht="30.75" customHeight="1" thickBot="1">
      <c r="B102" s="177"/>
      <c r="C102" s="37" t="s">
        <v>10</v>
      </c>
      <c r="D102" s="70" t="e">
        <f>SUM(#REF!,D82)</f>
        <v>#REF!</v>
      </c>
      <c r="E102" s="70" t="e">
        <f>SUM(#REF!,E82)</f>
        <v>#REF!</v>
      </c>
      <c r="F102" s="39" t="e">
        <f>SUM(F78,F82,#REF!,F98)</f>
        <v>#REF!</v>
      </c>
      <c r="G102" s="39" t="e">
        <f>SUM(G78,G82,#REF!,G98)</f>
        <v>#REF!</v>
      </c>
      <c r="H102" s="29" t="e">
        <f>(G102/F102)*100</f>
        <v>#REF!</v>
      </c>
      <c r="I102" s="39" t="e">
        <f>SUM(I78,I82,#REF!,I98)</f>
        <v>#REF!</v>
      </c>
      <c r="J102" s="39">
        <f>SUM(J78,J82,J92,J95,J98)</f>
        <v>1164167</v>
      </c>
      <c r="K102" s="29" t="e">
        <f>(J102/I102)*100</f>
        <v>#REF!</v>
      </c>
      <c r="L102" s="39">
        <f>SUM(L78,L82,L92,L95,L98)</f>
        <v>1233087</v>
      </c>
      <c r="M102" s="39">
        <f>SUM(M78,M82,M92,M95,M98)</f>
        <v>535896.87</v>
      </c>
      <c r="N102" s="130">
        <f t="shared" si="10"/>
        <v>43.45977777723713</v>
      </c>
      <c r="O102" s="39">
        <f>SUM(O78,O82,O92,O95,O98)</f>
        <v>1176811.81</v>
      </c>
      <c r="P102" s="39">
        <f>SUM(P78,P82,P92,P95,P98)</f>
        <v>1288791</v>
      </c>
      <c r="Q102" s="130">
        <f>(P102/O102)*100</f>
        <v>109.51547129697823</v>
      </c>
    </row>
    <row r="103" spans="2:17" ht="24" thickBot="1">
      <c r="B103" s="88"/>
      <c r="C103" s="37"/>
      <c r="D103" s="49"/>
      <c r="E103" s="49"/>
      <c r="F103" s="50"/>
      <c r="G103" s="50"/>
      <c r="H103" s="52"/>
      <c r="I103" s="50"/>
      <c r="J103" s="52"/>
      <c r="K103" s="52"/>
      <c r="L103" s="50"/>
      <c r="M103" s="50"/>
      <c r="N103" s="225"/>
      <c r="O103" s="50"/>
      <c r="P103" s="52"/>
      <c r="Q103" s="225"/>
    </row>
    <row r="104" spans="2:17" ht="57" customHeight="1">
      <c r="B104" s="178">
        <v>751</v>
      </c>
      <c r="C104" s="85" t="s">
        <v>101</v>
      </c>
      <c r="D104" s="57"/>
      <c r="E104" s="57"/>
      <c r="F104" s="86"/>
      <c r="G104" s="86"/>
      <c r="H104" s="87"/>
      <c r="I104" s="86"/>
      <c r="J104" s="87"/>
      <c r="K104" s="87"/>
      <c r="L104" s="86"/>
      <c r="M104" s="86"/>
      <c r="N104" s="24"/>
      <c r="O104" s="86"/>
      <c r="P104" s="87"/>
      <c r="Q104" s="24"/>
    </row>
    <row r="105" spans="2:17" ht="60" customHeight="1">
      <c r="B105" s="161">
        <v>75101</v>
      </c>
      <c r="C105" s="85" t="s">
        <v>102</v>
      </c>
      <c r="D105" s="28">
        <f>SUM(D107)</f>
        <v>600</v>
      </c>
      <c r="E105" s="28">
        <f>SUM(E107)</f>
        <v>0</v>
      </c>
      <c r="F105" s="29">
        <f>SUM(F107)</f>
        <v>6385</v>
      </c>
      <c r="G105" s="29">
        <f>SUM(G107)</f>
        <v>4788</v>
      </c>
      <c r="H105" s="29">
        <f aca="true" t="shared" si="18" ref="H105:H111">(G105/F105)*100</f>
        <v>74.98825371965545</v>
      </c>
      <c r="I105" s="29">
        <f>SUM(I107)</f>
        <v>6385</v>
      </c>
      <c r="J105" s="29">
        <f>SUM(J107)</f>
        <v>6313</v>
      </c>
      <c r="K105" s="29">
        <f aca="true" t="shared" si="19" ref="K105:K111">(J105/I105)*100</f>
        <v>98.87235708692248</v>
      </c>
      <c r="L105" s="29">
        <f>SUM(L107)</f>
        <v>6313</v>
      </c>
      <c r="M105" s="29">
        <f>SUM(M107)</f>
        <v>4734</v>
      </c>
      <c r="N105" s="81">
        <f t="shared" si="10"/>
        <v>74.98811975289085</v>
      </c>
      <c r="O105" s="29">
        <f>SUM(O107)</f>
        <v>6313</v>
      </c>
      <c r="P105" s="29">
        <f>SUM(P107)</f>
        <v>6452</v>
      </c>
      <c r="Q105" s="81">
        <f aca="true" t="shared" si="20" ref="Q105:Q111">(P105/O105)*100</f>
        <v>102.2018057975606</v>
      </c>
    </row>
    <row r="106" spans="2:17" ht="55.5" customHeight="1">
      <c r="B106" s="163"/>
      <c r="C106" s="30" t="s">
        <v>123</v>
      </c>
      <c r="D106" s="31"/>
      <c r="E106" s="31"/>
      <c r="F106" s="81">
        <f>SUM(F107)</f>
        <v>6385</v>
      </c>
      <c r="G106" s="81">
        <f>SUM(G107)</f>
        <v>4788</v>
      </c>
      <c r="H106" s="29">
        <f t="shared" si="18"/>
        <v>74.98825371965545</v>
      </c>
      <c r="I106" s="81">
        <f>SUM(I107)</f>
        <v>6385</v>
      </c>
      <c r="J106" s="81">
        <f>SUM(J107)</f>
        <v>6313</v>
      </c>
      <c r="K106" s="29">
        <f t="shared" si="19"/>
        <v>98.87235708692248</v>
      </c>
      <c r="L106" s="81">
        <f>SUM(L107)</f>
        <v>6313</v>
      </c>
      <c r="M106" s="81">
        <f>SUM(M107)</f>
        <v>4734</v>
      </c>
      <c r="N106" s="81">
        <f t="shared" si="10"/>
        <v>74.98811975289085</v>
      </c>
      <c r="O106" s="81">
        <f>SUM(O107)</f>
        <v>6313</v>
      </c>
      <c r="P106" s="81">
        <f>SUM(P107)</f>
        <v>6452</v>
      </c>
      <c r="Q106" s="81">
        <f t="shared" si="20"/>
        <v>102.2018057975606</v>
      </c>
    </row>
    <row r="107" spans="2:17" ht="83.25" customHeight="1">
      <c r="B107" s="165" t="s">
        <v>98</v>
      </c>
      <c r="C107" s="36" t="s">
        <v>99</v>
      </c>
      <c r="D107" s="32">
        <v>600</v>
      </c>
      <c r="E107" s="32">
        <v>0</v>
      </c>
      <c r="F107" s="24">
        <v>6385</v>
      </c>
      <c r="G107" s="24">
        <v>4788</v>
      </c>
      <c r="H107" s="24">
        <f t="shared" si="18"/>
        <v>74.98825371965545</v>
      </c>
      <c r="I107" s="24">
        <v>6385</v>
      </c>
      <c r="J107" s="24">
        <v>6313</v>
      </c>
      <c r="K107" s="24">
        <f t="shared" si="19"/>
        <v>98.87235708692248</v>
      </c>
      <c r="L107" s="24">
        <v>6313</v>
      </c>
      <c r="M107" s="24">
        <v>4734</v>
      </c>
      <c r="N107" s="33">
        <f t="shared" si="10"/>
        <v>74.98811975289085</v>
      </c>
      <c r="O107" s="33">
        <v>6313</v>
      </c>
      <c r="P107" s="33">
        <v>6452</v>
      </c>
      <c r="Q107" s="33">
        <f t="shared" si="20"/>
        <v>102.2018057975606</v>
      </c>
    </row>
    <row r="108" spans="2:17" ht="36" customHeight="1">
      <c r="B108" s="161">
        <v>75108</v>
      </c>
      <c r="C108" s="85" t="s">
        <v>181</v>
      </c>
      <c r="D108" s="28">
        <f>SUM(D110)</f>
        <v>600</v>
      </c>
      <c r="E108" s="28">
        <f>SUM(E110)</f>
        <v>0</v>
      </c>
      <c r="F108" s="29">
        <f>SUM(F110)</f>
        <v>6385</v>
      </c>
      <c r="G108" s="29">
        <f>SUM(G110)</f>
        <v>4788</v>
      </c>
      <c r="H108" s="29">
        <f t="shared" si="18"/>
        <v>74.98825371965545</v>
      </c>
      <c r="I108" s="29">
        <f>SUM(I110)</f>
        <v>6385</v>
      </c>
      <c r="J108" s="29">
        <f>SUM(J110)</f>
        <v>6313</v>
      </c>
      <c r="K108" s="29">
        <f t="shared" si="19"/>
        <v>98.87235708692248</v>
      </c>
      <c r="L108" s="29">
        <f>SUM(L110)</f>
        <v>25442</v>
      </c>
      <c r="M108" s="29">
        <f>SUM(M110)</f>
        <v>25442</v>
      </c>
      <c r="N108" s="29">
        <f>(M108/L108)*100</f>
        <v>100</v>
      </c>
      <c r="O108" s="29">
        <f>SUM(O110)</f>
        <v>25442</v>
      </c>
      <c r="P108" s="29">
        <f>SUM(P110)</f>
        <v>0</v>
      </c>
      <c r="Q108" s="29">
        <f>(P108/O108)*100</f>
        <v>0</v>
      </c>
    </row>
    <row r="109" spans="2:17" ht="55.5" customHeight="1">
      <c r="B109" s="163"/>
      <c r="C109" s="30" t="s">
        <v>123</v>
      </c>
      <c r="D109" s="31"/>
      <c r="E109" s="31"/>
      <c r="F109" s="81">
        <f>SUM(F110)</f>
        <v>6385</v>
      </c>
      <c r="G109" s="81">
        <f>SUM(G110)</f>
        <v>4788</v>
      </c>
      <c r="H109" s="29">
        <f t="shared" si="18"/>
        <v>74.98825371965545</v>
      </c>
      <c r="I109" s="81">
        <f>SUM(I110)</f>
        <v>6385</v>
      </c>
      <c r="J109" s="81">
        <f>SUM(J110)</f>
        <v>6313</v>
      </c>
      <c r="K109" s="29">
        <f t="shared" si="19"/>
        <v>98.87235708692248</v>
      </c>
      <c r="L109" s="81">
        <f>SUM(L110)</f>
        <v>25442</v>
      </c>
      <c r="M109" s="81">
        <f>SUM(M110)</f>
        <v>25442</v>
      </c>
      <c r="N109" s="81">
        <f>(M109/L109)*100</f>
        <v>100</v>
      </c>
      <c r="O109" s="81">
        <f>SUM(O110)</f>
        <v>25442</v>
      </c>
      <c r="P109" s="81">
        <f>SUM(P110)</f>
        <v>0</v>
      </c>
      <c r="Q109" s="81">
        <f>(P109/O109)*100</f>
        <v>0</v>
      </c>
    </row>
    <row r="110" spans="2:17" ht="96.75" customHeight="1">
      <c r="B110" s="166" t="s">
        <v>98</v>
      </c>
      <c r="C110" s="36" t="s">
        <v>99</v>
      </c>
      <c r="D110" s="31">
        <v>600</v>
      </c>
      <c r="E110" s="31">
        <v>0</v>
      </c>
      <c r="F110" s="33">
        <v>6385</v>
      </c>
      <c r="G110" s="33">
        <v>4788</v>
      </c>
      <c r="H110" s="33">
        <f t="shared" si="18"/>
        <v>74.98825371965545</v>
      </c>
      <c r="I110" s="33">
        <v>6385</v>
      </c>
      <c r="J110" s="33">
        <v>6313</v>
      </c>
      <c r="K110" s="33">
        <f t="shared" si="19"/>
        <v>98.87235708692248</v>
      </c>
      <c r="L110" s="33">
        <v>25442</v>
      </c>
      <c r="M110" s="33">
        <v>25442</v>
      </c>
      <c r="N110" s="33">
        <f>(M110/L110)*100</f>
        <v>100</v>
      </c>
      <c r="O110" s="33">
        <v>25442</v>
      </c>
      <c r="P110" s="33">
        <v>0</v>
      </c>
      <c r="Q110" s="33">
        <f>(P110/O110)*100</f>
        <v>0</v>
      </c>
    </row>
    <row r="111" spans="1:17" s="204" customFormat="1" ht="28.5" customHeight="1">
      <c r="A111" s="82"/>
      <c r="B111" s="252"/>
      <c r="C111" s="206" t="s">
        <v>103</v>
      </c>
      <c r="D111" s="253" t="e">
        <f>SUM(#REF!,D103)</f>
        <v>#REF!</v>
      </c>
      <c r="E111" s="253" t="e">
        <f>SUM(#REF!,E103)</f>
        <v>#REF!</v>
      </c>
      <c r="F111" s="81" t="e">
        <f>SUM(F105,#REF!)</f>
        <v>#REF!</v>
      </c>
      <c r="G111" s="81" t="e">
        <f>SUM(G105,#REF!)</f>
        <v>#REF!</v>
      </c>
      <c r="H111" s="81" t="e">
        <f t="shared" si="18"/>
        <v>#REF!</v>
      </c>
      <c r="I111" s="81" t="e">
        <f>SUM(I105,#REF!)</f>
        <v>#REF!</v>
      </c>
      <c r="J111" s="81">
        <f>SUM(J105)</f>
        <v>6313</v>
      </c>
      <c r="K111" s="81" t="e">
        <f t="shared" si="19"/>
        <v>#REF!</v>
      </c>
      <c r="L111" s="81">
        <f>SUM(L105,L108)</f>
        <v>31755</v>
      </c>
      <c r="M111" s="81">
        <f>SUM(M105,M108)</f>
        <v>30176</v>
      </c>
      <c r="N111" s="81">
        <f t="shared" si="10"/>
        <v>95.02755471579279</v>
      </c>
      <c r="O111" s="81">
        <f>SUM(O105,O108)</f>
        <v>31755</v>
      </c>
      <c r="P111" s="81">
        <f>SUM(P105,P108)</f>
        <v>6452</v>
      </c>
      <c r="Q111" s="81">
        <f t="shared" si="20"/>
        <v>20.318060148008186</v>
      </c>
    </row>
    <row r="112" spans="1:17" s="204" customFormat="1" ht="23.25">
      <c r="A112" s="82"/>
      <c r="B112" s="82"/>
      <c r="C112" s="58"/>
      <c r="D112" s="251"/>
      <c r="E112" s="251"/>
      <c r="F112" s="236"/>
      <c r="G112" s="236"/>
      <c r="H112" s="131"/>
      <c r="I112" s="236"/>
      <c r="J112" s="131"/>
      <c r="K112" s="131"/>
      <c r="L112" s="236"/>
      <c r="M112" s="236"/>
      <c r="N112" s="109"/>
      <c r="O112" s="236"/>
      <c r="P112" s="131"/>
      <c r="Q112" s="109"/>
    </row>
    <row r="113" spans="2:17" ht="36.75" customHeight="1">
      <c r="B113" s="246">
        <v>752</v>
      </c>
      <c r="C113" s="234" t="s">
        <v>104</v>
      </c>
      <c r="D113" s="98"/>
      <c r="E113" s="98"/>
      <c r="F113" s="205"/>
      <c r="G113" s="205"/>
      <c r="H113" s="81"/>
      <c r="I113" s="33"/>
      <c r="J113" s="33"/>
      <c r="K113" s="81"/>
      <c r="L113" s="205"/>
      <c r="M113" s="205"/>
      <c r="N113" s="33"/>
      <c r="O113" s="205"/>
      <c r="P113" s="33"/>
      <c r="Q113" s="33"/>
    </row>
    <row r="114" spans="2:17" ht="36.75" customHeight="1">
      <c r="B114" s="161">
        <v>75212</v>
      </c>
      <c r="C114" s="27" t="s">
        <v>105</v>
      </c>
      <c r="D114" s="28">
        <f>SUM(D116)</f>
        <v>600</v>
      </c>
      <c r="E114" s="28">
        <f>SUM(E116)</f>
        <v>0</v>
      </c>
      <c r="F114" s="29">
        <f>SUM(F116)</f>
        <v>2500</v>
      </c>
      <c r="G114" s="29">
        <f>SUM(G116)</f>
        <v>0</v>
      </c>
      <c r="H114" s="29">
        <f>(G114/F114)*100</f>
        <v>0</v>
      </c>
      <c r="I114" s="29">
        <f>SUM(I116)</f>
        <v>2500</v>
      </c>
      <c r="J114" s="29">
        <f>SUM(J116)</f>
        <v>2500</v>
      </c>
      <c r="K114" s="29">
        <f>(J114/I114)*100</f>
        <v>100</v>
      </c>
      <c r="L114" s="29">
        <f>SUM(L116)</f>
        <v>2500</v>
      </c>
      <c r="M114" s="29">
        <f>SUM(M116)</f>
        <v>0</v>
      </c>
      <c r="N114" s="81">
        <f t="shared" si="10"/>
        <v>0</v>
      </c>
      <c r="O114" s="29">
        <f>SUM(O116)</f>
        <v>2500</v>
      </c>
      <c r="P114" s="29">
        <f>SUM(P116)</f>
        <v>3000</v>
      </c>
      <c r="Q114" s="81">
        <f>(P114/O114)*100</f>
        <v>120</v>
      </c>
    </row>
    <row r="115" spans="2:17" ht="46.5">
      <c r="B115" s="163"/>
      <c r="C115" s="30" t="s">
        <v>123</v>
      </c>
      <c r="D115" s="31"/>
      <c r="E115" s="31"/>
      <c r="F115" s="81">
        <f>SUM(F116)</f>
        <v>2500</v>
      </c>
      <c r="G115" s="81">
        <f>SUM(G116)</f>
        <v>0</v>
      </c>
      <c r="H115" s="29">
        <f>(G115/F115)*100</f>
        <v>0</v>
      </c>
      <c r="I115" s="81">
        <f>SUM(I116)</f>
        <v>2500</v>
      </c>
      <c r="J115" s="81">
        <f>SUM(J116)</f>
        <v>2500</v>
      </c>
      <c r="K115" s="29">
        <f>(J115/I115)*100</f>
        <v>100</v>
      </c>
      <c r="L115" s="81">
        <f>SUM(L116)</f>
        <v>2500</v>
      </c>
      <c r="M115" s="81">
        <f>SUM(M116)</f>
        <v>0</v>
      </c>
      <c r="N115" s="81">
        <f t="shared" si="10"/>
        <v>0</v>
      </c>
      <c r="O115" s="81">
        <f>SUM(O116)</f>
        <v>2500</v>
      </c>
      <c r="P115" s="81">
        <f>SUM(P116)</f>
        <v>3000</v>
      </c>
      <c r="Q115" s="81">
        <f>(P115/O115)*100</f>
        <v>120</v>
      </c>
    </row>
    <row r="116" spans="2:17" ht="99.75" customHeight="1" thickBot="1">
      <c r="B116" s="165" t="s">
        <v>98</v>
      </c>
      <c r="C116" s="36" t="s">
        <v>99</v>
      </c>
      <c r="D116" s="32">
        <v>600</v>
      </c>
      <c r="E116" s="32">
        <v>0</v>
      </c>
      <c r="F116" s="24">
        <v>2500</v>
      </c>
      <c r="G116" s="24">
        <v>0</v>
      </c>
      <c r="H116" s="24">
        <f>(G116/F116)*100</f>
        <v>0</v>
      </c>
      <c r="I116" s="24">
        <v>2500</v>
      </c>
      <c r="J116" s="24">
        <v>2500</v>
      </c>
      <c r="K116" s="24">
        <f>(J116/I116)*100</f>
        <v>100</v>
      </c>
      <c r="L116" s="24">
        <v>2500</v>
      </c>
      <c r="M116" s="24">
        <v>0</v>
      </c>
      <c r="N116" s="68">
        <f t="shared" si="10"/>
        <v>0</v>
      </c>
      <c r="O116" s="24">
        <v>2500</v>
      </c>
      <c r="P116" s="24">
        <v>3000</v>
      </c>
      <c r="Q116" s="68">
        <f>(P116/O116)*100</f>
        <v>120</v>
      </c>
    </row>
    <row r="117" spans="2:17" ht="28.5" customHeight="1" thickBot="1">
      <c r="B117" s="177"/>
      <c r="C117" s="37" t="s">
        <v>106</v>
      </c>
      <c r="D117" s="70" t="e">
        <f>SUM(#REF!,#REF!)</f>
        <v>#REF!</v>
      </c>
      <c r="E117" s="70" t="e">
        <f>SUM(#REF!,#REF!)</f>
        <v>#REF!</v>
      </c>
      <c r="F117" s="39">
        <f>SUM(F114)</f>
        <v>2500</v>
      </c>
      <c r="G117" s="39">
        <f>SUM(G114)</f>
        <v>0</v>
      </c>
      <c r="H117" s="29">
        <f>(G117/F117)*100</f>
        <v>0</v>
      </c>
      <c r="I117" s="39">
        <f>SUM(I114)</f>
        <v>2500</v>
      </c>
      <c r="J117" s="39">
        <f>SUM(J114)</f>
        <v>2500</v>
      </c>
      <c r="K117" s="29">
        <f>(J117/I117)*100</f>
        <v>100</v>
      </c>
      <c r="L117" s="39">
        <f>SUM(L114)</f>
        <v>2500</v>
      </c>
      <c r="M117" s="39">
        <f>SUM(M114)</f>
        <v>0</v>
      </c>
      <c r="N117" s="224">
        <f t="shared" si="10"/>
        <v>0</v>
      </c>
      <c r="O117" s="39">
        <f>SUM(O114)</f>
        <v>2500</v>
      </c>
      <c r="P117" s="39">
        <f>SUM(P114)</f>
        <v>3000</v>
      </c>
      <c r="Q117" s="224">
        <f>(P117/O117)*100</f>
        <v>120</v>
      </c>
    </row>
    <row r="118" spans="2:17" ht="24" thickBot="1">
      <c r="B118" s="88"/>
      <c r="C118" s="37"/>
      <c r="D118" s="49"/>
      <c r="E118" s="49"/>
      <c r="F118" s="50"/>
      <c r="G118" s="50"/>
      <c r="H118" s="52"/>
      <c r="I118" s="50"/>
      <c r="J118" s="52"/>
      <c r="K118" s="52"/>
      <c r="L118" s="50"/>
      <c r="M118" s="50"/>
      <c r="N118" s="227"/>
      <c r="O118" s="50"/>
      <c r="P118" s="52"/>
      <c r="Q118" s="228"/>
    </row>
    <row r="119" spans="2:17" ht="52.5" customHeight="1">
      <c r="B119" s="178">
        <v>754</v>
      </c>
      <c r="C119" s="85" t="s">
        <v>50</v>
      </c>
      <c r="D119" s="57"/>
      <c r="E119" s="57"/>
      <c r="F119" s="86"/>
      <c r="G119" s="86"/>
      <c r="H119" s="87"/>
      <c r="I119" s="86"/>
      <c r="J119" s="87"/>
      <c r="K119" s="87"/>
      <c r="L119" s="86"/>
      <c r="M119" s="86"/>
      <c r="N119" s="24"/>
      <c r="O119" s="86"/>
      <c r="P119" s="87"/>
      <c r="Q119" s="33"/>
    </row>
    <row r="120" spans="2:17" ht="17.25" customHeight="1">
      <c r="B120" s="170"/>
      <c r="C120" s="63"/>
      <c r="D120" s="72"/>
      <c r="E120" s="72"/>
      <c r="F120" s="44"/>
      <c r="G120" s="44"/>
      <c r="H120" s="43"/>
      <c r="I120" s="44"/>
      <c r="J120" s="43"/>
      <c r="K120" s="43"/>
      <c r="L120" s="44"/>
      <c r="M120" s="44"/>
      <c r="N120" s="62"/>
      <c r="O120" s="44"/>
      <c r="P120" s="43"/>
      <c r="Q120" s="62"/>
    </row>
    <row r="121" spans="2:17" ht="18.75" customHeight="1">
      <c r="B121" s="161">
        <v>75416</v>
      </c>
      <c r="C121" s="27" t="s">
        <v>146</v>
      </c>
      <c r="D121" s="28">
        <f>SUM(D123)</f>
        <v>5000</v>
      </c>
      <c r="E121" s="28">
        <f>SUM(E123)</f>
        <v>0</v>
      </c>
      <c r="F121" s="29">
        <f>SUM(F122)</f>
        <v>26000</v>
      </c>
      <c r="G121" s="29">
        <f>SUM(G122)</f>
        <v>18390.61</v>
      </c>
      <c r="H121" s="29">
        <f>(G121/F121)*100</f>
        <v>70.73311538461539</v>
      </c>
      <c r="I121" s="29">
        <f>SUM(I122)</f>
        <v>26000</v>
      </c>
      <c r="J121" s="29">
        <f>SUM(J122)</f>
        <v>29600</v>
      </c>
      <c r="K121" s="29">
        <f>(J121/I121)*100</f>
        <v>113.84615384615384</v>
      </c>
      <c r="L121" s="29">
        <f>SUM(L122)</f>
        <v>29600</v>
      </c>
      <c r="M121" s="29">
        <f>SUM(M122)</f>
        <v>17681.66</v>
      </c>
      <c r="N121" s="29">
        <f t="shared" si="10"/>
        <v>59.73533783783783</v>
      </c>
      <c r="O121" s="29">
        <f>SUM(O122)</f>
        <v>25518</v>
      </c>
      <c r="P121" s="29">
        <f>SUM(P122)</f>
        <v>124000</v>
      </c>
      <c r="Q121" s="29">
        <f>(P121/O121)*100</f>
        <v>485.93149933380363</v>
      </c>
    </row>
    <row r="122" spans="2:17" ht="46.5">
      <c r="B122" s="163"/>
      <c r="C122" s="30" t="s">
        <v>122</v>
      </c>
      <c r="D122" s="31"/>
      <c r="E122" s="31"/>
      <c r="F122" s="81">
        <f>SUM(F123:F123)</f>
        <v>26000</v>
      </c>
      <c r="G122" s="81">
        <f>SUM(G123:G123)</f>
        <v>18390.61</v>
      </c>
      <c r="H122" s="29">
        <f>(G122/F122)*100</f>
        <v>70.73311538461539</v>
      </c>
      <c r="I122" s="81">
        <f>SUM(I123:I123)</f>
        <v>26000</v>
      </c>
      <c r="J122" s="81">
        <f>SUM(J123:J125)</f>
        <v>29600</v>
      </c>
      <c r="K122" s="29">
        <f>(J122/I122)*100</f>
        <v>113.84615384615384</v>
      </c>
      <c r="L122" s="81">
        <f>SUM(L123:L125)</f>
        <v>29600</v>
      </c>
      <c r="M122" s="81">
        <f>SUM(M123:M125)</f>
        <v>17681.66</v>
      </c>
      <c r="N122" s="81">
        <f t="shared" si="10"/>
        <v>59.73533783783783</v>
      </c>
      <c r="O122" s="81">
        <f>SUM(O123:O125)</f>
        <v>25518</v>
      </c>
      <c r="P122" s="81">
        <f>SUM(P123:P125)</f>
        <v>124000</v>
      </c>
      <c r="Q122" s="81">
        <f>(P122/O122)*100</f>
        <v>485.93149933380363</v>
      </c>
    </row>
    <row r="123" spans="2:17" ht="23.25">
      <c r="B123" s="170" t="s">
        <v>65</v>
      </c>
      <c r="C123" s="63" t="s">
        <v>26</v>
      </c>
      <c r="D123" s="72">
        <v>5000</v>
      </c>
      <c r="E123" s="72">
        <v>0</v>
      </c>
      <c r="F123" s="43">
        <v>26000</v>
      </c>
      <c r="G123" s="43">
        <v>18390.61</v>
      </c>
      <c r="H123" s="24">
        <f>(G123/F123)*100</f>
        <v>70.73311538461539</v>
      </c>
      <c r="I123" s="43">
        <v>26000</v>
      </c>
      <c r="J123" s="43">
        <v>29600</v>
      </c>
      <c r="K123" s="24">
        <f>(J123/I123)*100</f>
        <v>113.84615384615384</v>
      </c>
      <c r="L123" s="43">
        <v>29600</v>
      </c>
      <c r="M123" s="43">
        <v>17653.66</v>
      </c>
      <c r="N123" s="62">
        <f t="shared" si="10"/>
        <v>59.64074324324324</v>
      </c>
      <c r="O123" s="43">
        <v>25490</v>
      </c>
      <c r="P123" s="43">
        <v>124000</v>
      </c>
      <c r="Q123" s="62">
        <f>(P123/O123)*100</f>
        <v>486.46528050215767</v>
      </c>
    </row>
    <row r="124" spans="2:17" ht="23.25">
      <c r="B124" s="165"/>
      <c r="C124" s="47"/>
      <c r="D124" s="46"/>
      <c r="E124" s="46"/>
      <c r="F124" s="24"/>
      <c r="G124" s="24"/>
      <c r="H124" s="24"/>
      <c r="I124" s="24"/>
      <c r="J124" s="24"/>
      <c r="K124" s="24"/>
      <c r="L124" s="24"/>
      <c r="M124" s="24"/>
      <c r="N124" s="43"/>
      <c r="O124" s="24"/>
      <c r="P124" s="24"/>
      <c r="Q124" s="43"/>
    </row>
    <row r="125" spans="2:17" ht="33.75" customHeight="1" thickBot="1">
      <c r="B125" s="165" t="s">
        <v>108</v>
      </c>
      <c r="C125" s="34" t="s">
        <v>111</v>
      </c>
      <c r="D125" s="46">
        <v>382400</v>
      </c>
      <c r="E125" s="46">
        <v>0</v>
      </c>
      <c r="F125" s="24">
        <v>50000</v>
      </c>
      <c r="G125" s="24">
        <v>56368.21</v>
      </c>
      <c r="H125" s="24">
        <f>(G125/F125)*100</f>
        <v>112.73642</v>
      </c>
      <c r="I125" s="24">
        <v>56368.21</v>
      </c>
      <c r="J125" s="24">
        <v>0</v>
      </c>
      <c r="K125" s="24">
        <f>(J125/I125)*100</f>
        <v>0</v>
      </c>
      <c r="L125" s="24">
        <v>0</v>
      </c>
      <c r="M125" s="24">
        <v>28</v>
      </c>
      <c r="N125" s="68">
        <v>0</v>
      </c>
      <c r="O125" s="24">
        <v>28</v>
      </c>
      <c r="P125" s="24">
        <v>0</v>
      </c>
      <c r="Q125" s="33">
        <v>0</v>
      </c>
    </row>
    <row r="126" spans="2:17" ht="27.75" customHeight="1" thickBot="1">
      <c r="B126" s="177"/>
      <c r="C126" s="69" t="s">
        <v>11</v>
      </c>
      <c r="D126" s="70">
        <f>SUM(D121)</f>
        <v>5000</v>
      </c>
      <c r="E126" s="70">
        <f>SUM(E121)</f>
        <v>0</v>
      </c>
      <c r="F126" s="39" t="e">
        <f>SUM(F121,#REF!)</f>
        <v>#REF!</v>
      </c>
      <c r="G126" s="39" t="e">
        <f>SUM(G121,#REF!)</f>
        <v>#REF!</v>
      </c>
      <c r="H126" s="29" t="e">
        <f>(G126/F126)*100</f>
        <v>#REF!</v>
      </c>
      <c r="I126" s="39" t="e">
        <f>SUM(I121,#REF!)</f>
        <v>#REF!</v>
      </c>
      <c r="J126" s="39">
        <f>SUM(J121)</f>
        <v>29600</v>
      </c>
      <c r="K126" s="29" t="e">
        <f>(J126/I126)*100</f>
        <v>#REF!</v>
      </c>
      <c r="L126" s="39">
        <f>SUM(L121)</f>
        <v>29600</v>
      </c>
      <c r="M126" s="39">
        <f>SUM(M121)</f>
        <v>17681.66</v>
      </c>
      <c r="N126" s="130">
        <f t="shared" si="10"/>
        <v>59.73533783783783</v>
      </c>
      <c r="O126" s="39">
        <f>SUM(O121)</f>
        <v>25518</v>
      </c>
      <c r="P126" s="39">
        <f>SUM(P121)</f>
        <v>124000</v>
      </c>
      <c r="Q126" s="130">
        <f>(P126/O126)*100</f>
        <v>485.93149933380363</v>
      </c>
    </row>
    <row r="127" spans="1:17" s="204" customFormat="1" ht="18.75" customHeight="1" thickBot="1">
      <c r="A127" s="82"/>
      <c r="B127" s="88"/>
      <c r="C127" s="88"/>
      <c r="D127" s="88"/>
      <c r="E127" s="88"/>
      <c r="F127" s="238"/>
      <c r="G127" s="238"/>
      <c r="H127" s="227"/>
      <c r="I127" s="238"/>
      <c r="J127" s="227"/>
      <c r="K127" s="227"/>
      <c r="L127" s="238"/>
      <c r="M127" s="238"/>
      <c r="N127" s="225"/>
      <c r="O127" s="238"/>
      <c r="P127" s="227"/>
      <c r="Q127" s="225"/>
    </row>
    <row r="128" spans="1:17" s="204" customFormat="1" ht="97.5" customHeight="1">
      <c r="A128" s="82"/>
      <c r="B128" s="180">
        <v>756</v>
      </c>
      <c r="C128" s="89" t="s">
        <v>51</v>
      </c>
      <c r="D128" s="237"/>
      <c r="E128" s="57"/>
      <c r="F128" s="40"/>
      <c r="G128" s="40"/>
      <c r="H128" s="24"/>
      <c r="I128" s="24"/>
      <c r="J128" s="24"/>
      <c r="K128" s="24"/>
      <c r="L128" s="24"/>
      <c r="M128" s="40"/>
      <c r="N128" s="24"/>
      <c r="O128" s="40"/>
      <c r="P128" s="24"/>
      <c r="Q128" s="24"/>
    </row>
    <row r="129" spans="2:17" ht="47.25" customHeight="1">
      <c r="B129" s="180">
        <v>75601</v>
      </c>
      <c r="C129" s="90" t="s">
        <v>27</v>
      </c>
      <c r="D129" s="91">
        <f>SUM(D132)</f>
        <v>129330</v>
      </c>
      <c r="E129" s="91">
        <f>SUM(E132)</f>
        <v>0</v>
      </c>
      <c r="F129" s="29">
        <f aca="true" t="shared" si="21" ref="F129:K129">SUM(F131)</f>
        <v>127152</v>
      </c>
      <c r="G129" s="29">
        <f t="shared" si="21"/>
        <v>88154.48</v>
      </c>
      <c r="H129" s="29">
        <f t="shared" si="21"/>
        <v>69.32999874166352</v>
      </c>
      <c r="I129" s="29">
        <f t="shared" si="21"/>
        <v>117324.79999999999</v>
      </c>
      <c r="J129" s="29">
        <f t="shared" si="21"/>
        <v>117500</v>
      </c>
      <c r="K129" s="29">
        <f t="shared" si="21"/>
        <v>100.14932904211216</v>
      </c>
      <c r="L129" s="29">
        <f>SUM(L131)</f>
        <v>117500</v>
      </c>
      <c r="M129" s="29">
        <f>SUM(M131)</f>
        <v>106981.57</v>
      </c>
      <c r="N129" s="81">
        <f t="shared" si="10"/>
        <v>91.04814468085107</v>
      </c>
      <c r="O129" s="29">
        <f>SUM(O131)</f>
        <v>142642.13</v>
      </c>
      <c r="P129" s="29">
        <f>SUM(P131)</f>
        <v>142000</v>
      </c>
      <c r="Q129" s="81">
        <f aca="true" t="shared" si="22" ref="Q129:Q144">(P129/O129)*100</f>
        <v>99.54983145582584</v>
      </c>
    </row>
    <row r="130" spans="2:17" ht="15.75" customHeight="1" hidden="1">
      <c r="B130" s="53"/>
      <c r="D130" s="92"/>
      <c r="E130" s="92"/>
      <c r="F130" s="62"/>
      <c r="G130" s="62"/>
      <c r="H130" s="62"/>
      <c r="I130" s="62"/>
      <c r="J130" s="62"/>
      <c r="K130" s="62"/>
      <c r="L130" s="62"/>
      <c r="M130" s="62"/>
      <c r="N130" s="81" t="e">
        <f t="shared" si="10"/>
        <v>#DIV/0!</v>
      </c>
      <c r="O130" s="62"/>
      <c r="P130" s="62"/>
      <c r="Q130" s="81" t="e">
        <f t="shared" si="22"/>
        <v>#DIV/0!</v>
      </c>
    </row>
    <row r="131" spans="2:17" ht="46.5">
      <c r="B131" s="163"/>
      <c r="C131" s="30" t="s">
        <v>115</v>
      </c>
      <c r="D131" s="31"/>
      <c r="E131" s="31"/>
      <c r="F131" s="81">
        <f>SUM(F132:F133)</f>
        <v>127152</v>
      </c>
      <c r="G131" s="81">
        <f>SUM(G132:G133)</f>
        <v>88154.48</v>
      </c>
      <c r="H131" s="29">
        <f>(G131/F131)*100</f>
        <v>69.32999874166352</v>
      </c>
      <c r="I131" s="81">
        <f>SUM(I132:I133)</f>
        <v>117324.79999999999</v>
      </c>
      <c r="J131" s="81">
        <f>SUM(J132:J133)</f>
        <v>117500</v>
      </c>
      <c r="K131" s="29">
        <f>(J131/I131)*100</f>
        <v>100.14932904211216</v>
      </c>
      <c r="L131" s="81">
        <f>SUM(L132:L133)</f>
        <v>117500</v>
      </c>
      <c r="M131" s="81">
        <f>SUM(M132:M133)</f>
        <v>106981.57</v>
      </c>
      <c r="N131" s="81">
        <f t="shared" si="10"/>
        <v>91.04814468085107</v>
      </c>
      <c r="O131" s="81">
        <f>SUM(O132:O133)</f>
        <v>142642.13</v>
      </c>
      <c r="P131" s="81">
        <f>SUM(P132:P133)</f>
        <v>142000</v>
      </c>
      <c r="Q131" s="81">
        <f t="shared" si="22"/>
        <v>99.54983145582584</v>
      </c>
    </row>
    <row r="132" spans="2:17" ht="78.75" customHeight="1">
      <c r="B132" s="165" t="s">
        <v>66</v>
      </c>
      <c r="C132" s="93" t="s">
        <v>52</v>
      </c>
      <c r="D132" s="46">
        <v>129330</v>
      </c>
      <c r="E132" s="46">
        <v>0</v>
      </c>
      <c r="F132" s="24">
        <v>127152</v>
      </c>
      <c r="G132" s="24">
        <v>87511.08</v>
      </c>
      <c r="H132" s="24">
        <f>(G132/F132)*100</f>
        <v>68.82399018497546</v>
      </c>
      <c r="I132" s="24">
        <v>116681.4</v>
      </c>
      <c r="J132" s="24">
        <v>117000</v>
      </c>
      <c r="K132" s="24">
        <f>(J132/I132)*100</f>
        <v>100.27305123181587</v>
      </c>
      <c r="L132" s="24">
        <v>117000</v>
      </c>
      <c r="M132" s="24">
        <v>105551.97</v>
      </c>
      <c r="N132" s="33">
        <f t="shared" si="10"/>
        <v>90.21535897435898</v>
      </c>
      <c r="O132" s="24">
        <v>140736</v>
      </c>
      <c r="P132" s="24">
        <v>140000</v>
      </c>
      <c r="Q132" s="33">
        <f t="shared" si="22"/>
        <v>99.47703501591633</v>
      </c>
    </row>
    <row r="133" spans="2:17" ht="51" customHeight="1">
      <c r="B133" s="176" t="s">
        <v>71</v>
      </c>
      <c r="C133" s="36" t="s">
        <v>54</v>
      </c>
      <c r="D133" s="94">
        <v>44698</v>
      </c>
      <c r="E133" s="94">
        <v>0</v>
      </c>
      <c r="F133" s="33">
        <v>0</v>
      </c>
      <c r="G133" s="33">
        <v>643.4</v>
      </c>
      <c r="H133" s="33">
        <v>0</v>
      </c>
      <c r="I133" s="33">
        <v>643.4</v>
      </c>
      <c r="J133" s="33">
        <v>500</v>
      </c>
      <c r="K133" s="33">
        <v>0</v>
      </c>
      <c r="L133" s="33">
        <v>500</v>
      </c>
      <c r="M133" s="33">
        <v>1429.6</v>
      </c>
      <c r="N133" s="33">
        <f t="shared" si="10"/>
        <v>285.92</v>
      </c>
      <c r="O133" s="33">
        <v>1906.13</v>
      </c>
      <c r="P133" s="33">
        <v>2000</v>
      </c>
      <c r="Q133" s="33">
        <f t="shared" si="22"/>
        <v>104.92463787884351</v>
      </c>
    </row>
    <row r="134" spans="2:17" ht="83.25" customHeight="1">
      <c r="B134" s="181">
        <v>75615</v>
      </c>
      <c r="C134" s="95" t="s">
        <v>57</v>
      </c>
      <c r="D134" s="96">
        <f>SUM(D136:D142)</f>
        <v>10583590</v>
      </c>
      <c r="E134" s="96">
        <f>SUM(E136:E142)</f>
        <v>0</v>
      </c>
      <c r="F134" s="81">
        <f aca="true" t="shared" si="23" ref="F134:P134">SUM(F135)</f>
        <v>13191931</v>
      </c>
      <c r="G134" s="81">
        <f t="shared" si="23"/>
        <v>9803444.360000001</v>
      </c>
      <c r="H134" s="81">
        <f t="shared" si="23"/>
        <v>74.31394509264794</v>
      </c>
      <c r="I134" s="81">
        <f t="shared" si="23"/>
        <v>13149724.71</v>
      </c>
      <c r="J134" s="81">
        <f t="shared" si="23"/>
        <v>13394570</v>
      </c>
      <c r="K134" s="81">
        <f t="shared" si="23"/>
        <v>101.86198034863652</v>
      </c>
      <c r="L134" s="81">
        <f t="shared" si="23"/>
        <v>13394570</v>
      </c>
      <c r="M134" s="81">
        <f t="shared" si="23"/>
        <v>10444462.530000001</v>
      </c>
      <c r="N134" s="81">
        <f t="shared" si="10"/>
        <v>77.97534769686523</v>
      </c>
      <c r="O134" s="81">
        <f t="shared" si="23"/>
        <v>13626846</v>
      </c>
      <c r="P134" s="81">
        <f t="shared" si="23"/>
        <v>13933319</v>
      </c>
      <c r="Q134" s="81">
        <f t="shared" si="22"/>
        <v>102.24903840551218</v>
      </c>
    </row>
    <row r="135" spans="2:17" ht="46.5">
      <c r="B135" s="163"/>
      <c r="C135" s="30" t="s">
        <v>118</v>
      </c>
      <c r="D135" s="31"/>
      <c r="E135" s="31"/>
      <c r="F135" s="97">
        <f>SUM(F136:F144,)</f>
        <v>13191931</v>
      </c>
      <c r="G135" s="97">
        <f>SUM(G136:G144,)</f>
        <v>9803444.360000001</v>
      </c>
      <c r="H135" s="29">
        <f>(G135/F135)*100</f>
        <v>74.31394509264794</v>
      </c>
      <c r="I135" s="97">
        <f>SUM(I136:I144,)</f>
        <v>13149724.71</v>
      </c>
      <c r="J135" s="97">
        <f>SUM(J136:J144,)</f>
        <v>13394570</v>
      </c>
      <c r="K135" s="29">
        <f aca="true" t="shared" si="24" ref="K135:K141">(J135/I135)*100</f>
        <v>101.86198034863652</v>
      </c>
      <c r="L135" s="97">
        <f>SUM(L136:L144,)</f>
        <v>13394570</v>
      </c>
      <c r="M135" s="97">
        <f>SUM(M136:M144,)</f>
        <v>10444462.530000001</v>
      </c>
      <c r="N135" s="81">
        <f t="shared" si="10"/>
        <v>77.97534769686523</v>
      </c>
      <c r="O135" s="97">
        <f>SUM(O136:O144,)</f>
        <v>13626846</v>
      </c>
      <c r="P135" s="97">
        <f>SUM(P136:P144,)</f>
        <v>13933319</v>
      </c>
      <c r="Q135" s="81">
        <f t="shared" si="22"/>
        <v>102.24903840551218</v>
      </c>
    </row>
    <row r="136" spans="2:17" ht="39.75" customHeight="1">
      <c r="B136" s="173" t="s">
        <v>67</v>
      </c>
      <c r="C136" s="84" t="s">
        <v>32</v>
      </c>
      <c r="D136" s="31">
        <v>10127087</v>
      </c>
      <c r="E136" s="31">
        <v>0</v>
      </c>
      <c r="F136" s="33">
        <v>12150000</v>
      </c>
      <c r="G136" s="33">
        <v>9136887.02</v>
      </c>
      <c r="H136" s="24">
        <f aca="true" t="shared" si="25" ref="H136:H144">(G136/F136)*100</f>
        <v>75.20071621399177</v>
      </c>
      <c r="I136" s="33">
        <v>12182515.92</v>
      </c>
      <c r="J136" s="33">
        <f>12180000+382500</f>
        <v>12562500</v>
      </c>
      <c r="K136" s="24">
        <f t="shared" si="24"/>
        <v>103.11909364613415</v>
      </c>
      <c r="L136" s="33">
        <f>12180000+382500</f>
        <v>12562500</v>
      </c>
      <c r="M136" s="33">
        <v>9753010.5</v>
      </c>
      <c r="N136" s="33">
        <f t="shared" si="10"/>
        <v>77.63590447761194</v>
      </c>
      <c r="O136" s="33">
        <v>12920000</v>
      </c>
      <c r="P136" s="33">
        <v>13500000</v>
      </c>
      <c r="Q136" s="33">
        <f t="shared" si="22"/>
        <v>104.48916408668731</v>
      </c>
    </row>
    <row r="137" spans="2:17" ht="36.75" customHeight="1">
      <c r="B137" s="173" t="s">
        <v>68</v>
      </c>
      <c r="C137" s="84" t="s">
        <v>33</v>
      </c>
      <c r="D137" s="31">
        <v>886</v>
      </c>
      <c r="E137" s="31">
        <v>0</v>
      </c>
      <c r="F137" s="33">
        <v>8500</v>
      </c>
      <c r="G137" s="33">
        <v>4472</v>
      </c>
      <c r="H137" s="24">
        <f t="shared" si="25"/>
        <v>52.61176470588236</v>
      </c>
      <c r="I137" s="33">
        <v>6708</v>
      </c>
      <c r="J137" s="33">
        <v>7000</v>
      </c>
      <c r="K137" s="24">
        <f t="shared" si="24"/>
        <v>104.35301132975552</v>
      </c>
      <c r="L137" s="33">
        <v>7000</v>
      </c>
      <c r="M137" s="33">
        <v>4508</v>
      </c>
      <c r="N137" s="33">
        <f t="shared" si="10"/>
        <v>64.4</v>
      </c>
      <c r="O137" s="33">
        <v>4923</v>
      </c>
      <c r="P137" s="33">
        <v>11500</v>
      </c>
      <c r="Q137" s="33">
        <f t="shared" si="22"/>
        <v>233.5973999593744</v>
      </c>
    </row>
    <row r="138" spans="2:17" ht="35.25" customHeight="1">
      <c r="B138" s="173" t="s">
        <v>77</v>
      </c>
      <c r="C138" s="84" t="s">
        <v>78</v>
      </c>
      <c r="D138" s="31">
        <v>29</v>
      </c>
      <c r="E138" s="31">
        <v>0</v>
      </c>
      <c r="F138" s="33">
        <v>11</v>
      </c>
      <c r="G138" s="33">
        <v>10</v>
      </c>
      <c r="H138" s="24">
        <f t="shared" si="25"/>
        <v>90.9090909090909</v>
      </c>
      <c r="I138" s="33">
        <v>10</v>
      </c>
      <c r="J138" s="33">
        <v>10</v>
      </c>
      <c r="K138" s="24">
        <f t="shared" si="24"/>
        <v>100</v>
      </c>
      <c r="L138" s="33">
        <v>10</v>
      </c>
      <c r="M138" s="33">
        <v>11</v>
      </c>
      <c r="N138" s="33">
        <f t="shared" si="10"/>
        <v>110.00000000000001</v>
      </c>
      <c r="O138" s="33">
        <v>11</v>
      </c>
      <c r="P138" s="33">
        <v>11</v>
      </c>
      <c r="Q138" s="33">
        <f t="shared" si="22"/>
        <v>100</v>
      </c>
    </row>
    <row r="139" spans="2:17" ht="35.25" customHeight="1">
      <c r="B139" s="173" t="s">
        <v>69</v>
      </c>
      <c r="C139" s="84" t="s">
        <v>34</v>
      </c>
      <c r="D139" s="31">
        <v>292990</v>
      </c>
      <c r="E139" s="31">
        <v>0</v>
      </c>
      <c r="F139" s="33">
        <v>285000</v>
      </c>
      <c r="G139" s="33">
        <v>266420.4</v>
      </c>
      <c r="H139" s="24">
        <f t="shared" si="25"/>
        <v>93.48084210526316</v>
      </c>
      <c r="I139" s="33">
        <v>278420</v>
      </c>
      <c r="J139" s="33">
        <v>285000</v>
      </c>
      <c r="K139" s="24">
        <f t="shared" si="24"/>
        <v>102.36333596724374</v>
      </c>
      <c r="L139" s="33">
        <v>285000</v>
      </c>
      <c r="M139" s="33">
        <v>269585.8</v>
      </c>
      <c r="N139" s="33">
        <f t="shared" si="10"/>
        <v>94.59150877192982</v>
      </c>
      <c r="O139" s="33">
        <v>278590</v>
      </c>
      <c r="P139" s="33">
        <v>300000</v>
      </c>
      <c r="Q139" s="33">
        <f t="shared" si="22"/>
        <v>107.68512868372878</v>
      </c>
    </row>
    <row r="140" spans="1:17" s="232" customFormat="1" ht="33.75" customHeight="1">
      <c r="A140" s="5"/>
      <c r="B140" s="173" t="s">
        <v>70</v>
      </c>
      <c r="C140" s="98" t="s">
        <v>53</v>
      </c>
      <c r="D140" s="31">
        <v>107900</v>
      </c>
      <c r="E140" s="31">
        <v>0</v>
      </c>
      <c r="F140" s="33">
        <v>3420</v>
      </c>
      <c r="G140" s="33">
        <v>12645.5</v>
      </c>
      <c r="H140" s="24">
        <f t="shared" si="25"/>
        <v>369.7514619883041</v>
      </c>
      <c r="I140" s="33">
        <v>16860.72</v>
      </c>
      <c r="J140" s="33">
        <v>16860</v>
      </c>
      <c r="K140" s="24">
        <f t="shared" si="24"/>
        <v>99.99572971972727</v>
      </c>
      <c r="L140" s="33">
        <v>16860</v>
      </c>
      <c r="M140" s="33">
        <v>11876</v>
      </c>
      <c r="N140" s="33">
        <f t="shared" si="10"/>
        <v>70.43890865954923</v>
      </c>
      <c r="O140" s="33">
        <v>15835</v>
      </c>
      <c r="P140" s="33">
        <v>16000</v>
      </c>
      <c r="Q140" s="33">
        <f t="shared" si="22"/>
        <v>101.04199557941268</v>
      </c>
    </row>
    <row r="141" spans="2:17" ht="33.75" customHeight="1">
      <c r="B141" s="173" t="s">
        <v>61</v>
      </c>
      <c r="C141" s="41" t="s">
        <v>25</v>
      </c>
      <c r="D141" s="66">
        <v>10000</v>
      </c>
      <c r="E141" s="66">
        <v>0</v>
      </c>
      <c r="F141" s="33">
        <v>0</v>
      </c>
      <c r="G141" s="33">
        <v>1049.47</v>
      </c>
      <c r="H141" s="24">
        <v>0</v>
      </c>
      <c r="I141" s="33">
        <v>1225.47</v>
      </c>
      <c r="J141" s="33">
        <v>1200</v>
      </c>
      <c r="K141" s="24">
        <f t="shared" si="24"/>
        <v>97.92161374819457</v>
      </c>
      <c r="L141" s="33">
        <v>1200</v>
      </c>
      <c r="M141" s="33">
        <v>1142.1</v>
      </c>
      <c r="N141" s="33">
        <f t="shared" si="10"/>
        <v>95.17499999999998</v>
      </c>
      <c r="O141" s="33">
        <v>1470</v>
      </c>
      <c r="P141" s="33">
        <v>1550</v>
      </c>
      <c r="Q141" s="33">
        <f t="shared" si="22"/>
        <v>105.44217687074831</v>
      </c>
    </row>
    <row r="142" spans="2:17" ht="35.25" customHeight="1">
      <c r="B142" s="173" t="s">
        <v>71</v>
      </c>
      <c r="C142" s="36" t="s">
        <v>54</v>
      </c>
      <c r="D142" s="94">
        <v>44698</v>
      </c>
      <c r="E142" s="94">
        <v>0</v>
      </c>
      <c r="F142" s="33">
        <v>45000</v>
      </c>
      <c r="G142" s="33">
        <v>15070.97</v>
      </c>
      <c r="H142" s="24">
        <f t="shared" si="25"/>
        <v>33.49104444444445</v>
      </c>
      <c r="I142" s="33">
        <v>20094.6</v>
      </c>
      <c r="J142" s="33">
        <v>22000</v>
      </c>
      <c r="K142" s="24">
        <f>(J142/I142)*100</f>
        <v>109.48214943318106</v>
      </c>
      <c r="L142" s="33">
        <v>22000</v>
      </c>
      <c r="M142" s="33">
        <v>22993.13</v>
      </c>
      <c r="N142" s="33">
        <f t="shared" si="10"/>
        <v>104.51422727272728</v>
      </c>
      <c r="O142" s="33">
        <v>24681</v>
      </c>
      <c r="P142" s="33">
        <v>25000</v>
      </c>
      <c r="Q142" s="33">
        <f t="shared" si="22"/>
        <v>101.2924922004781</v>
      </c>
    </row>
    <row r="143" spans="2:17" ht="15" customHeight="1" hidden="1">
      <c r="B143" s="184"/>
      <c r="C143" s="53"/>
      <c r="D143" s="53"/>
      <c r="E143" s="53"/>
      <c r="F143" s="43"/>
      <c r="G143" s="43"/>
      <c r="H143" s="24" t="e">
        <f t="shared" si="25"/>
        <v>#DIV/0!</v>
      </c>
      <c r="I143" s="43"/>
      <c r="J143" s="43"/>
      <c r="K143" s="24" t="e">
        <f>(J143/I143)*100</f>
        <v>#DIV/0!</v>
      </c>
      <c r="L143" s="43"/>
      <c r="M143" s="43"/>
      <c r="N143" s="33" t="e">
        <f t="shared" si="10"/>
        <v>#DIV/0!</v>
      </c>
      <c r="O143" s="44"/>
      <c r="P143" s="43"/>
      <c r="Q143" s="33" t="e">
        <f t="shared" si="22"/>
        <v>#DIV/0!</v>
      </c>
    </row>
    <row r="144" spans="2:17" ht="51.75" customHeight="1">
      <c r="B144" s="184" t="s">
        <v>92</v>
      </c>
      <c r="C144" s="99" t="s">
        <v>124</v>
      </c>
      <c r="D144" s="100">
        <v>44698</v>
      </c>
      <c r="E144" s="100">
        <v>0</v>
      </c>
      <c r="F144" s="43">
        <v>700000</v>
      </c>
      <c r="G144" s="43">
        <v>366889</v>
      </c>
      <c r="H144" s="24">
        <f t="shared" si="25"/>
        <v>52.41271428571429</v>
      </c>
      <c r="I144" s="43">
        <v>643890</v>
      </c>
      <c r="J144" s="43">
        <v>500000</v>
      </c>
      <c r="K144" s="24">
        <f>(J144/I144)*100</f>
        <v>77.6530152665828</v>
      </c>
      <c r="L144" s="43">
        <v>500000</v>
      </c>
      <c r="M144" s="43">
        <v>381336</v>
      </c>
      <c r="N144" s="33">
        <f t="shared" si="10"/>
        <v>76.2672</v>
      </c>
      <c r="O144" s="43">
        <v>381336</v>
      </c>
      <c r="P144" s="43">
        <v>79258</v>
      </c>
      <c r="Q144" s="33">
        <f t="shared" si="22"/>
        <v>20.784295214718778</v>
      </c>
    </row>
    <row r="145" spans="1:17" ht="26.25" customHeight="1">
      <c r="A145" s="182"/>
      <c r="B145" s="183"/>
      <c r="C145" s="41"/>
      <c r="D145" s="101"/>
      <c r="E145" s="101"/>
      <c r="F145" s="102"/>
      <c r="G145" s="102"/>
      <c r="H145" s="103"/>
      <c r="I145" s="103"/>
      <c r="J145" s="103"/>
      <c r="K145" s="103"/>
      <c r="L145" s="103"/>
      <c r="M145" s="102"/>
      <c r="N145" s="33"/>
      <c r="O145" s="102"/>
      <c r="P145" s="103"/>
      <c r="Q145" s="33"/>
    </row>
    <row r="146" spans="2:17" ht="97.5" customHeight="1">
      <c r="B146" s="165">
        <v>75616</v>
      </c>
      <c r="C146" s="30" t="s">
        <v>58</v>
      </c>
      <c r="D146" s="104">
        <f>SUM(D148:D155)</f>
        <v>3404504</v>
      </c>
      <c r="E146" s="104">
        <f>SUM(E148:E155)</f>
        <v>0</v>
      </c>
      <c r="F146" s="29">
        <f aca="true" t="shared" si="26" ref="F146:P146">SUM(F147)</f>
        <v>4081212</v>
      </c>
      <c r="G146" s="29">
        <f t="shared" si="26"/>
        <v>3579579.5899999994</v>
      </c>
      <c r="H146" s="29">
        <f t="shared" si="26"/>
        <v>87.70873921766376</v>
      </c>
      <c r="I146" s="29">
        <f t="shared" si="26"/>
        <v>4242354.630000001</v>
      </c>
      <c r="J146" s="29">
        <f t="shared" si="26"/>
        <v>4367000</v>
      </c>
      <c r="K146" s="29">
        <f t="shared" si="26"/>
        <v>102.93811764623739</v>
      </c>
      <c r="L146" s="29">
        <f t="shared" si="26"/>
        <v>4367000</v>
      </c>
      <c r="M146" s="29">
        <f t="shared" si="26"/>
        <v>3539160.3899999997</v>
      </c>
      <c r="N146" s="81">
        <f>(M146/L146)*100</f>
        <v>81.043288069613</v>
      </c>
      <c r="O146" s="29">
        <f t="shared" si="26"/>
        <v>4574041</v>
      </c>
      <c r="P146" s="29">
        <f t="shared" si="26"/>
        <v>4579200</v>
      </c>
      <c r="Q146" s="81">
        <f>(P146/O146)*100</f>
        <v>100.11278866979984</v>
      </c>
    </row>
    <row r="147" spans="2:17" ht="46.5" customHeight="1">
      <c r="B147" s="163"/>
      <c r="C147" s="30" t="s">
        <v>120</v>
      </c>
      <c r="D147" s="31"/>
      <c r="E147" s="31"/>
      <c r="F147" s="81">
        <f>SUM(F148:F155)</f>
        <v>4081212</v>
      </c>
      <c r="G147" s="81">
        <f>SUM(G148:G155)</f>
        <v>3579579.5899999994</v>
      </c>
      <c r="H147" s="29">
        <f>(G147/F147)*100</f>
        <v>87.70873921766376</v>
      </c>
      <c r="I147" s="81">
        <f>SUM(I148:I155)</f>
        <v>4242354.630000001</v>
      </c>
      <c r="J147" s="81">
        <f>SUM(J148:J155)</f>
        <v>4367000</v>
      </c>
      <c r="K147" s="29">
        <f>(J147/I147)*100</f>
        <v>102.93811764623739</v>
      </c>
      <c r="L147" s="81">
        <f>SUM(L148:L155)</f>
        <v>4367000</v>
      </c>
      <c r="M147" s="81">
        <f>SUM(M148:M155)</f>
        <v>3539160.3899999997</v>
      </c>
      <c r="N147" s="81">
        <f aca="true" t="shared" si="27" ref="N147:N204">(M147/L147)*100</f>
        <v>81.043288069613</v>
      </c>
      <c r="O147" s="81">
        <f>SUM(O148:O155)</f>
        <v>4574041</v>
      </c>
      <c r="P147" s="81">
        <f>SUM(P148:P155)</f>
        <v>4579200</v>
      </c>
      <c r="Q147" s="81">
        <f aca="true" t="shared" si="28" ref="Q147:Q166">(P147/O147)*100</f>
        <v>100.11278866979984</v>
      </c>
    </row>
    <row r="148" spans="2:17" ht="38.25" customHeight="1">
      <c r="B148" s="184" t="s">
        <v>67</v>
      </c>
      <c r="C148" s="5" t="s">
        <v>32</v>
      </c>
      <c r="D148" s="35">
        <v>2539000</v>
      </c>
      <c r="E148" s="35">
        <v>0</v>
      </c>
      <c r="F148" s="43">
        <v>2550000</v>
      </c>
      <c r="G148" s="43">
        <v>2238703.46</v>
      </c>
      <c r="H148" s="24">
        <f aca="true" t="shared" si="29" ref="H148:H155">(G148/F148)*100</f>
        <v>87.7922925490196</v>
      </c>
      <c r="I148" s="43">
        <v>2518703.46</v>
      </c>
      <c r="J148" s="43">
        <v>2600000</v>
      </c>
      <c r="K148" s="24">
        <f aca="true" t="shared" si="30" ref="K148:K154">(J148/I148)*100</f>
        <v>103.22771383337044</v>
      </c>
      <c r="L148" s="43">
        <v>2600000</v>
      </c>
      <c r="M148" s="43">
        <v>2328849.04</v>
      </c>
      <c r="N148" s="33">
        <f t="shared" si="27"/>
        <v>89.57111692307691</v>
      </c>
      <c r="O148" s="43">
        <v>2905550</v>
      </c>
      <c r="P148" s="43">
        <v>2910000</v>
      </c>
      <c r="Q148" s="33">
        <f t="shared" si="28"/>
        <v>100.15315516855672</v>
      </c>
    </row>
    <row r="149" spans="2:17" ht="36.75" customHeight="1">
      <c r="B149" s="173" t="s">
        <v>68</v>
      </c>
      <c r="C149" s="84" t="s">
        <v>33</v>
      </c>
      <c r="D149" s="31">
        <v>18583</v>
      </c>
      <c r="E149" s="31">
        <v>0</v>
      </c>
      <c r="F149" s="33">
        <v>37000</v>
      </c>
      <c r="G149" s="33">
        <v>17923.6</v>
      </c>
      <c r="H149" s="24">
        <f t="shared" si="29"/>
        <v>48.442162162162155</v>
      </c>
      <c r="I149" s="33">
        <v>23897.32</v>
      </c>
      <c r="J149" s="33">
        <v>25000</v>
      </c>
      <c r="K149" s="24">
        <f t="shared" si="30"/>
        <v>104.61424126220011</v>
      </c>
      <c r="L149" s="33">
        <v>25000</v>
      </c>
      <c r="M149" s="33">
        <v>22392</v>
      </c>
      <c r="N149" s="33">
        <f t="shared" si="27"/>
        <v>89.568</v>
      </c>
      <c r="O149" s="33">
        <v>25113</v>
      </c>
      <c r="P149" s="33">
        <v>55200</v>
      </c>
      <c r="Q149" s="33">
        <f t="shared" si="28"/>
        <v>219.8064747342014</v>
      </c>
    </row>
    <row r="150" spans="2:17" ht="36" customHeight="1">
      <c r="B150" s="184" t="s">
        <v>69</v>
      </c>
      <c r="C150" s="5" t="s">
        <v>34</v>
      </c>
      <c r="D150" s="35">
        <v>196465</v>
      </c>
      <c r="E150" s="35">
        <v>0</v>
      </c>
      <c r="F150" s="43">
        <v>135000</v>
      </c>
      <c r="G150" s="43">
        <v>120659.01</v>
      </c>
      <c r="H150" s="24">
        <f t="shared" si="29"/>
        <v>89.37704444444444</v>
      </c>
      <c r="I150" s="43">
        <v>140659.01</v>
      </c>
      <c r="J150" s="43">
        <v>140000</v>
      </c>
      <c r="K150" s="24">
        <f t="shared" si="30"/>
        <v>99.53148397674632</v>
      </c>
      <c r="L150" s="43">
        <v>140000</v>
      </c>
      <c r="M150" s="43">
        <v>116507.3</v>
      </c>
      <c r="N150" s="33">
        <f t="shared" si="27"/>
        <v>83.2195</v>
      </c>
      <c r="O150" s="43">
        <v>158507</v>
      </c>
      <c r="P150" s="43">
        <v>166000</v>
      </c>
      <c r="Q150" s="33">
        <f t="shared" si="28"/>
        <v>104.72723602112211</v>
      </c>
    </row>
    <row r="151" spans="1:17" s="216" customFormat="1" ht="33" customHeight="1">
      <c r="A151" s="6"/>
      <c r="B151" s="176" t="s">
        <v>72</v>
      </c>
      <c r="C151" s="84" t="s">
        <v>35</v>
      </c>
      <c r="D151" s="31">
        <v>153750</v>
      </c>
      <c r="E151" s="31">
        <v>0</v>
      </c>
      <c r="F151" s="33">
        <v>176712</v>
      </c>
      <c r="G151" s="33">
        <v>171963.83</v>
      </c>
      <c r="H151" s="24">
        <f t="shared" si="29"/>
        <v>97.31304608628729</v>
      </c>
      <c r="I151" s="33">
        <v>229285.2</v>
      </c>
      <c r="J151" s="33">
        <v>230000</v>
      </c>
      <c r="K151" s="24">
        <f t="shared" si="30"/>
        <v>100.31175147807186</v>
      </c>
      <c r="L151" s="33">
        <v>230000</v>
      </c>
      <c r="M151" s="33">
        <v>165613.6</v>
      </c>
      <c r="N151" s="33">
        <f t="shared" si="27"/>
        <v>72.00591304347826</v>
      </c>
      <c r="O151" s="33">
        <v>220818</v>
      </c>
      <c r="P151" s="33">
        <v>230000</v>
      </c>
      <c r="Q151" s="33">
        <f t="shared" si="28"/>
        <v>104.15817551105435</v>
      </c>
    </row>
    <row r="152" spans="2:17" ht="36.75" customHeight="1">
      <c r="B152" s="179" t="s">
        <v>73</v>
      </c>
      <c r="C152" s="5" t="s">
        <v>36</v>
      </c>
      <c r="D152" s="35">
        <v>17000</v>
      </c>
      <c r="E152" s="35">
        <v>0</v>
      </c>
      <c r="F152" s="43">
        <v>11000</v>
      </c>
      <c r="G152" s="43">
        <v>46879.25</v>
      </c>
      <c r="H152" s="24">
        <f t="shared" si="29"/>
        <v>426.175</v>
      </c>
      <c r="I152" s="43">
        <v>62505.6</v>
      </c>
      <c r="J152" s="43">
        <v>64000</v>
      </c>
      <c r="K152" s="24">
        <f t="shared" si="30"/>
        <v>102.39082578200993</v>
      </c>
      <c r="L152" s="43">
        <v>64000</v>
      </c>
      <c r="M152" s="43">
        <v>43261.5</v>
      </c>
      <c r="N152" s="33">
        <f t="shared" si="27"/>
        <v>67.59609375</v>
      </c>
      <c r="O152" s="43">
        <v>75558</v>
      </c>
      <c r="P152" s="43">
        <v>70000</v>
      </c>
      <c r="Q152" s="33">
        <f t="shared" si="28"/>
        <v>92.64406151565684</v>
      </c>
    </row>
    <row r="153" spans="1:17" s="216" customFormat="1" ht="37.5" customHeight="1">
      <c r="A153" s="6"/>
      <c r="B153" s="176" t="s">
        <v>70</v>
      </c>
      <c r="C153" s="98" t="s">
        <v>53</v>
      </c>
      <c r="D153" s="31">
        <v>431706</v>
      </c>
      <c r="E153" s="31">
        <v>0</v>
      </c>
      <c r="F153" s="33">
        <v>1133000</v>
      </c>
      <c r="G153" s="33">
        <v>894428.24</v>
      </c>
      <c r="H153" s="24">
        <f t="shared" si="29"/>
        <v>78.94335745807591</v>
      </c>
      <c r="I153" s="33">
        <v>1192571.04</v>
      </c>
      <c r="J153" s="33">
        <v>1193000</v>
      </c>
      <c r="K153" s="24">
        <f t="shared" si="30"/>
        <v>100.03596934569197</v>
      </c>
      <c r="L153" s="33">
        <v>1193000</v>
      </c>
      <c r="M153" s="33">
        <v>823687.2</v>
      </c>
      <c r="N153" s="33">
        <f t="shared" si="27"/>
        <v>69.04335289186923</v>
      </c>
      <c r="O153" s="33">
        <v>1098250</v>
      </c>
      <c r="P153" s="33">
        <v>1100000</v>
      </c>
      <c r="Q153" s="33">
        <f t="shared" si="28"/>
        <v>100.15934441156385</v>
      </c>
    </row>
    <row r="154" spans="2:17" ht="38.25" customHeight="1">
      <c r="B154" s="166" t="s">
        <v>61</v>
      </c>
      <c r="C154" s="41" t="s">
        <v>25</v>
      </c>
      <c r="D154" s="66">
        <v>10000</v>
      </c>
      <c r="E154" s="66">
        <v>0</v>
      </c>
      <c r="F154" s="33">
        <v>0</v>
      </c>
      <c r="G154" s="33">
        <v>9816.55</v>
      </c>
      <c r="H154" s="24">
        <v>0</v>
      </c>
      <c r="I154" s="33">
        <v>19633</v>
      </c>
      <c r="J154" s="33">
        <v>20000</v>
      </c>
      <c r="K154" s="24">
        <f t="shared" si="30"/>
        <v>101.86930168593695</v>
      </c>
      <c r="L154" s="33">
        <v>20000</v>
      </c>
      <c r="M154" s="33">
        <v>12447.06</v>
      </c>
      <c r="N154" s="33">
        <f t="shared" si="27"/>
        <v>62.235299999999995</v>
      </c>
      <c r="O154" s="33">
        <v>13465</v>
      </c>
      <c r="P154" s="33">
        <v>18000</v>
      </c>
      <c r="Q154" s="33">
        <f t="shared" si="28"/>
        <v>133.67991088005942</v>
      </c>
    </row>
    <row r="155" spans="2:17" ht="38.25" customHeight="1">
      <c r="B155" s="179" t="s">
        <v>71</v>
      </c>
      <c r="C155" s="99" t="s">
        <v>54</v>
      </c>
      <c r="D155" s="35">
        <v>38000</v>
      </c>
      <c r="E155" s="35">
        <v>0</v>
      </c>
      <c r="F155" s="43">
        <v>38500</v>
      </c>
      <c r="G155" s="43">
        <v>79205.65</v>
      </c>
      <c r="H155" s="24">
        <f t="shared" si="29"/>
        <v>205.72896103896105</v>
      </c>
      <c r="I155" s="43">
        <v>55100</v>
      </c>
      <c r="J155" s="43">
        <v>95000</v>
      </c>
      <c r="K155" s="24">
        <f>(J155/I155)*100</f>
        <v>172.41379310344826</v>
      </c>
      <c r="L155" s="43">
        <v>95000</v>
      </c>
      <c r="M155" s="43">
        <v>26402.69</v>
      </c>
      <c r="N155" s="33">
        <f t="shared" si="27"/>
        <v>27.792305263157896</v>
      </c>
      <c r="O155" s="43">
        <v>76780</v>
      </c>
      <c r="P155" s="43">
        <v>30000</v>
      </c>
      <c r="Q155" s="33">
        <f t="shared" si="28"/>
        <v>39.07267517582704</v>
      </c>
    </row>
    <row r="156" spans="2:17" ht="0.75" customHeight="1" hidden="1">
      <c r="B156" s="185"/>
      <c r="C156" s="53"/>
      <c r="D156" s="53"/>
      <c r="E156" s="53"/>
      <c r="F156" s="43"/>
      <c r="G156" s="43"/>
      <c r="H156" s="43"/>
      <c r="I156" s="43"/>
      <c r="J156" s="43"/>
      <c r="K156" s="43"/>
      <c r="L156" s="43"/>
      <c r="M156" s="43"/>
      <c r="N156" s="33" t="e">
        <f t="shared" si="27"/>
        <v>#DIV/0!</v>
      </c>
      <c r="O156" s="43"/>
      <c r="P156" s="43"/>
      <c r="Q156" s="33" t="e">
        <f t="shared" si="28"/>
        <v>#DIV/0!</v>
      </c>
    </row>
    <row r="157" spans="2:17" ht="50.25" customHeight="1">
      <c r="B157" s="186">
        <v>75618</v>
      </c>
      <c r="C157" s="105" t="s">
        <v>28</v>
      </c>
      <c r="D157" s="106">
        <f>SUM(D159:D159)</f>
        <v>856860</v>
      </c>
      <c r="E157" s="106">
        <f>SUM(E159:E159)</f>
        <v>0</v>
      </c>
      <c r="F157" s="107">
        <f aca="true" t="shared" si="31" ref="F157:P157">SUM(F158)</f>
        <v>810000</v>
      </c>
      <c r="G157" s="107">
        <f t="shared" si="31"/>
        <v>781381.3800000001</v>
      </c>
      <c r="H157" s="107">
        <f t="shared" si="31"/>
        <v>96.46683703703705</v>
      </c>
      <c r="I157" s="107">
        <f t="shared" si="31"/>
        <v>969116.3</v>
      </c>
      <c r="J157" s="107">
        <f t="shared" si="31"/>
        <v>985000</v>
      </c>
      <c r="K157" s="107">
        <f t="shared" si="31"/>
        <v>101.63898801413205</v>
      </c>
      <c r="L157" s="107">
        <f t="shared" si="31"/>
        <v>985000</v>
      </c>
      <c r="M157" s="107">
        <f t="shared" si="31"/>
        <v>642070.4099999999</v>
      </c>
      <c r="N157" s="81">
        <f t="shared" si="27"/>
        <v>65.18481319796953</v>
      </c>
      <c r="O157" s="107">
        <f t="shared" si="31"/>
        <v>827096.61</v>
      </c>
      <c r="P157" s="107">
        <f t="shared" si="31"/>
        <v>1642500</v>
      </c>
      <c r="Q157" s="81">
        <f t="shared" si="28"/>
        <v>198.5862328706679</v>
      </c>
    </row>
    <row r="158" spans="2:17" ht="46.5">
      <c r="B158" s="163"/>
      <c r="C158" s="30" t="s">
        <v>121</v>
      </c>
      <c r="D158" s="31"/>
      <c r="E158" s="31"/>
      <c r="F158" s="81">
        <f>SUM(F159:F161)</f>
        <v>810000</v>
      </c>
      <c r="G158" s="81">
        <f>SUM(G159:G161)</f>
        <v>781381.3800000001</v>
      </c>
      <c r="H158" s="29">
        <f>(G158/F158)*100</f>
        <v>96.46683703703705</v>
      </c>
      <c r="I158" s="81">
        <f>SUM(I159:I161)</f>
        <v>969116.3</v>
      </c>
      <c r="J158" s="81">
        <f>SUM(J159:J161)</f>
        <v>985000</v>
      </c>
      <c r="K158" s="29">
        <f>(J158/I158)*100</f>
        <v>101.63898801413205</v>
      </c>
      <c r="L158" s="81">
        <f>SUM(L159:L161)</f>
        <v>985000</v>
      </c>
      <c r="M158" s="81">
        <f>SUM(M159:M161)</f>
        <v>642070.4099999999</v>
      </c>
      <c r="N158" s="81">
        <f t="shared" si="27"/>
        <v>65.18481319796953</v>
      </c>
      <c r="O158" s="81">
        <f>SUM(O159:O161)</f>
        <v>827096.61</v>
      </c>
      <c r="P158" s="81">
        <f>SUM(P159:P161)</f>
        <v>1642500</v>
      </c>
      <c r="Q158" s="81">
        <f t="shared" si="28"/>
        <v>198.5862328706679</v>
      </c>
    </row>
    <row r="159" spans="2:17" ht="38.25" customHeight="1">
      <c r="B159" s="184" t="s">
        <v>74</v>
      </c>
      <c r="C159" s="5" t="s">
        <v>37</v>
      </c>
      <c r="D159" s="35">
        <v>856860</v>
      </c>
      <c r="E159" s="35">
        <v>0</v>
      </c>
      <c r="F159" s="43">
        <v>700000</v>
      </c>
      <c r="G159" s="43">
        <v>560984.93</v>
      </c>
      <c r="H159" s="24">
        <f>(G159/F159)*100</f>
        <v>80.14070428571429</v>
      </c>
      <c r="I159" s="43">
        <v>747979.8</v>
      </c>
      <c r="J159" s="43">
        <v>750000</v>
      </c>
      <c r="K159" s="24">
        <f>(J159/I159)*100</f>
        <v>100.27008750771076</v>
      </c>
      <c r="L159" s="43">
        <v>750000</v>
      </c>
      <c r="M159" s="43">
        <v>528890.22</v>
      </c>
      <c r="N159" s="33">
        <f t="shared" si="27"/>
        <v>70.51869599999999</v>
      </c>
      <c r="O159" s="43">
        <v>696890</v>
      </c>
      <c r="P159" s="43">
        <v>710000</v>
      </c>
      <c r="Q159" s="33">
        <f t="shared" si="28"/>
        <v>101.88121511285854</v>
      </c>
    </row>
    <row r="160" spans="2:17" ht="38.25" customHeight="1">
      <c r="B160" s="166" t="s">
        <v>61</v>
      </c>
      <c r="C160" s="41" t="s">
        <v>25</v>
      </c>
      <c r="D160" s="66">
        <v>10000</v>
      </c>
      <c r="E160" s="66">
        <v>0</v>
      </c>
      <c r="F160" s="33">
        <v>110000</v>
      </c>
      <c r="G160" s="33">
        <v>219259.95</v>
      </c>
      <c r="H160" s="24">
        <f>(G160/F160)*100</f>
        <v>199.3272272727273</v>
      </c>
      <c r="I160" s="33">
        <v>220000</v>
      </c>
      <c r="J160" s="33">
        <v>234000</v>
      </c>
      <c r="K160" s="24">
        <f>(J160/I160)*100</f>
        <v>106.36363636363637</v>
      </c>
      <c r="L160" s="33">
        <v>234000</v>
      </c>
      <c r="M160" s="33">
        <v>113025.23</v>
      </c>
      <c r="N160" s="33">
        <f t="shared" si="27"/>
        <v>48.30138034188034</v>
      </c>
      <c r="O160" s="33">
        <v>130000</v>
      </c>
      <c r="P160" s="33">
        <v>932000</v>
      </c>
      <c r="Q160" s="33">
        <f t="shared" si="28"/>
        <v>716.9230769230769</v>
      </c>
    </row>
    <row r="161" spans="1:17" s="216" customFormat="1" ht="36.75" customHeight="1">
      <c r="A161" s="6"/>
      <c r="B161" s="176" t="s">
        <v>64</v>
      </c>
      <c r="C161" s="84" t="s">
        <v>23</v>
      </c>
      <c r="D161" s="31">
        <v>153750</v>
      </c>
      <c r="E161" s="31">
        <v>0</v>
      </c>
      <c r="F161" s="33">
        <v>0</v>
      </c>
      <c r="G161" s="33">
        <v>1136.5</v>
      </c>
      <c r="H161" s="24">
        <v>0</v>
      </c>
      <c r="I161" s="33">
        <v>1136.5</v>
      </c>
      <c r="J161" s="33">
        <v>1000</v>
      </c>
      <c r="K161" s="24">
        <f>(J161/I161)*100</f>
        <v>87.98944126704795</v>
      </c>
      <c r="L161" s="33">
        <v>1000</v>
      </c>
      <c r="M161" s="33">
        <v>154.96</v>
      </c>
      <c r="N161" s="33">
        <f t="shared" si="27"/>
        <v>15.496000000000002</v>
      </c>
      <c r="O161" s="33">
        <v>206.61</v>
      </c>
      <c r="P161" s="33">
        <v>500</v>
      </c>
      <c r="Q161" s="33">
        <f t="shared" si="28"/>
        <v>242.001839213978</v>
      </c>
    </row>
    <row r="162" spans="2:17" ht="48" customHeight="1">
      <c r="B162" s="166">
        <v>75621</v>
      </c>
      <c r="C162" s="108" t="s">
        <v>29</v>
      </c>
      <c r="D162" s="96">
        <f>SUM(D164:D165)</f>
        <v>14722408</v>
      </c>
      <c r="E162" s="96">
        <f>SUM(E164:E165)</f>
        <v>0</v>
      </c>
      <c r="F162" s="81">
        <f aca="true" t="shared" si="32" ref="F162:P162">SUM(F163)</f>
        <v>19130860</v>
      </c>
      <c r="G162" s="81">
        <f t="shared" si="32"/>
        <v>13633236.04</v>
      </c>
      <c r="H162" s="81">
        <f t="shared" si="32"/>
        <v>71.26305895291691</v>
      </c>
      <c r="I162" s="81">
        <f t="shared" si="32"/>
        <v>19582937.44</v>
      </c>
      <c r="J162" s="81">
        <f t="shared" si="32"/>
        <v>22565047</v>
      </c>
      <c r="K162" s="81">
        <f t="shared" si="32"/>
        <v>115.22810134657713</v>
      </c>
      <c r="L162" s="81">
        <f t="shared" si="32"/>
        <v>22565047</v>
      </c>
      <c r="M162" s="81">
        <f t="shared" si="32"/>
        <v>15600023.98</v>
      </c>
      <c r="N162" s="81">
        <f t="shared" si="27"/>
        <v>69.13357627839197</v>
      </c>
      <c r="O162" s="81">
        <f t="shared" si="32"/>
        <v>22412657</v>
      </c>
      <c r="P162" s="81">
        <f t="shared" si="32"/>
        <v>25445535</v>
      </c>
      <c r="Q162" s="81">
        <f t="shared" si="28"/>
        <v>113.53198775138532</v>
      </c>
    </row>
    <row r="163" spans="2:17" ht="46.5">
      <c r="B163" s="163"/>
      <c r="C163" s="30" t="s">
        <v>118</v>
      </c>
      <c r="D163" s="31"/>
      <c r="E163" s="31"/>
      <c r="F163" s="81">
        <f>SUM(F164:F165)</f>
        <v>19130860</v>
      </c>
      <c r="G163" s="81">
        <f>SUM(G164:G165)</f>
        <v>13633236.04</v>
      </c>
      <c r="H163" s="29">
        <f>(G163/F163)*100</f>
        <v>71.26305895291691</v>
      </c>
      <c r="I163" s="81">
        <f>SUM(I164:I165)</f>
        <v>19582937.44</v>
      </c>
      <c r="J163" s="81">
        <f>SUM(J164:J165)</f>
        <v>22565047</v>
      </c>
      <c r="K163" s="29">
        <f>(J163/I163)*100</f>
        <v>115.22810134657713</v>
      </c>
      <c r="L163" s="81">
        <f>SUM(L164:L165)</f>
        <v>22565047</v>
      </c>
      <c r="M163" s="81">
        <f>SUM(M164:M165)</f>
        <v>15600023.98</v>
      </c>
      <c r="N163" s="81">
        <f t="shared" si="27"/>
        <v>69.13357627839197</v>
      </c>
      <c r="O163" s="81">
        <f>SUM(O164:O165)</f>
        <v>22412657</v>
      </c>
      <c r="P163" s="81">
        <f>SUM(P164:P165)</f>
        <v>25445535</v>
      </c>
      <c r="Q163" s="81">
        <f t="shared" si="28"/>
        <v>113.53198775138532</v>
      </c>
    </row>
    <row r="164" spans="2:17" ht="41.25" customHeight="1">
      <c r="B164" s="184" t="s">
        <v>75</v>
      </c>
      <c r="C164" s="5" t="s">
        <v>38</v>
      </c>
      <c r="D164" s="35">
        <v>14306463</v>
      </c>
      <c r="E164" s="35">
        <v>0</v>
      </c>
      <c r="F164" s="43">
        <v>18036495</v>
      </c>
      <c r="G164" s="43">
        <v>12971033</v>
      </c>
      <c r="H164" s="43">
        <f>(G164/F164)*100</f>
        <v>71.91548579699104</v>
      </c>
      <c r="I164" s="43">
        <v>18700000</v>
      </c>
      <c r="J164" s="43">
        <v>21567909</v>
      </c>
      <c r="K164" s="43">
        <f>(J164/I164)*100</f>
        <v>115.33641176470589</v>
      </c>
      <c r="L164" s="43">
        <v>21567909</v>
      </c>
      <c r="M164" s="43">
        <v>14966463</v>
      </c>
      <c r="N164" s="62">
        <f t="shared" si="27"/>
        <v>69.39227627490455</v>
      </c>
      <c r="O164" s="43">
        <v>21567909</v>
      </c>
      <c r="P164" s="43">
        <v>24595535</v>
      </c>
      <c r="Q164" s="62">
        <f t="shared" si="28"/>
        <v>114.03764268478692</v>
      </c>
    </row>
    <row r="165" spans="1:17" s="235" customFormat="1" ht="33" customHeight="1">
      <c r="A165" s="82"/>
      <c r="B165" s="173" t="s">
        <v>76</v>
      </c>
      <c r="C165" s="98" t="s">
        <v>39</v>
      </c>
      <c r="D165" s="31">
        <v>415945</v>
      </c>
      <c r="E165" s="31">
        <v>0</v>
      </c>
      <c r="F165" s="33">
        <v>1094365</v>
      </c>
      <c r="G165" s="33">
        <v>662203.04</v>
      </c>
      <c r="H165" s="33">
        <f>(G165/F165)*100</f>
        <v>60.51025389152615</v>
      </c>
      <c r="I165" s="33">
        <v>882937.44</v>
      </c>
      <c r="J165" s="33">
        <v>997138</v>
      </c>
      <c r="K165" s="33">
        <f>(J165/I165)*100</f>
        <v>112.93416213044493</v>
      </c>
      <c r="L165" s="33">
        <v>997138</v>
      </c>
      <c r="M165" s="33">
        <v>633560.98</v>
      </c>
      <c r="N165" s="33">
        <f t="shared" si="27"/>
        <v>63.53794359456765</v>
      </c>
      <c r="O165" s="33">
        <v>844748</v>
      </c>
      <c r="P165" s="33">
        <v>850000</v>
      </c>
      <c r="Q165" s="33">
        <f t="shared" si="28"/>
        <v>100.62172387504913</v>
      </c>
    </row>
    <row r="166" spans="1:17" s="204" customFormat="1" ht="27.75" customHeight="1" thickBot="1">
      <c r="A166" s="82"/>
      <c r="B166" s="263"/>
      <c r="C166" s="264" t="s">
        <v>12</v>
      </c>
      <c r="D166" s="265">
        <f>SUM(D129,D134,D146,D157,D162)</f>
        <v>29696692</v>
      </c>
      <c r="E166" s="265">
        <f>SUM(E129,E134,E146,E157,E162)</f>
        <v>0</v>
      </c>
      <c r="F166" s="266">
        <f>SUM(F129,F134,F146,F157,F162)</f>
        <v>37341155</v>
      </c>
      <c r="G166" s="266">
        <f>SUM(G129,G134,G146,G157,G162)</f>
        <v>27885795.85</v>
      </c>
      <c r="H166" s="266">
        <f>(G166/F166)*100</f>
        <v>74.67845022469177</v>
      </c>
      <c r="I166" s="266">
        <f>SUM(I129,I134,I146,I157,I162)</f>
        <v>38061457.88</v>
      </c>
      <c r="J166" s="266">
        <f>SUM(J129,J134,J146,J157,J162)</f>
        <v>41429117</v>
      </c>
      <c r="K166" s="266">
        <f>(J166/I166)*100</f>
        <v>108.84795093928756</v>
      </c>
      <c r="L166" s="266">
        <f>SUM(L129,L134,L146,L157,L162)</f>
        <v>41429117</v>
      </c>
      <c r="M166" s="266">
        <f>SUM(M129,M134,M146,M157,M162)</f>
        <v>30332698.880000003</v>
      </c>
      <c r="N166" s="266">
        <f t="shared" si="27"/>
        <v>73.2158951879182</v>
      </c>
      <c r="O166" s="266">
        <f>SUM(O129,O134,O146,O157,O162)</f>
        <v>41583282.74</v>
      </c>
      <c r="P166" s="266">
        <f>SUM(P129,P134,P146,P157,P162)</f>
        <v>45742554</v>
      </c>
      <c r="Q166" s="266">
        <f t="shared" si="28"/>
        <v>110.00226770456266</v>
      </c>
    </row>
    <row r="167" spans="1:17" s="204" customFormat="1" ht="23.25">
      <c r="A167" s="82"/>
      <c r="B167" s="82"/>
      <c r="C167" s="82"/>
      <c r="D167" s="82"/>
      <c r="E167" s="82"/>
      <c r="F167" s="250"/>
      <c r="G167" s="250"/>
      <c r="H167" s="109"/>
      <c r="I167" s="250"/>
      <c r="J167" s="109"/>
      <c r="K167" s="109"/>
      <c r="L167" s="250"/>
      <c r="M167" s="250"/>
      <c r="N167" s="109"/>
      <c r="O167" s="250"/>
      <c r="P167" s="109"/>
      <c r="Q167" s="109"/>
    </row>
    <row r="168" spans="1:17" s="204" customFormat="1" ht="25.5" customHeight="1">
      <c r="A168" s="82"/>
      <c r="B168" s="164">
        <v>758</v>
      </c>
      <c r="C168" s="206" t="s">
        <v>2</v>
      </c>
      <c r="D168" s="98"/>
      <c r="E168" s="98"/>
      <c r="F168" s="205"/>
      <c r="G168" s="205"/>
      <c r="H168" s="33"/>
      <c r="I168" s="205"/>
      <c r="J168" s="33"/>
      <c r="K168" s="33"/>
      <c r="L168" s="205"/>
      <c r="M168" s="205"/>
      <c r="N168" s="33"/>
      <c r="O168" s="205"/>
      <c r="P168" s="33"/>
      <c r="Q168" s="33"/>
    </row>
    <row r="169" spans="2:17" ht="23.25">
      <c r="B169" s="53"/>
      <c r="D169" s="35"/>
      <c r="E169" s="35"/>
      <c r="F169" s="44"/>
      <c r="G169" s="44"/>
      <c r="H169" s="43"/>
      <c r="I169" s="44"/>
      <c r="J169" s="43"/>
      <c r="K169" s="43"/>
      <c r="L169" s="44"/>
      <c r="M169" s="44"/>
      <c r="N169" s="62"/>
      <c r="O169" s="44"/>
      <c r="P169" s="43"/>
      <c r="Q169" s="62"/>
    </row>
    <row r="170" spans="2:17" ht="23.25">
      <c r="B170" s="180">
        <v>75801</v>
      </c>
      <c r="C170" s="30" t="s">
        <v>30</v>
      </c>
      <c r="D170" s="28">
        <f>SUM(D172)</f>
        <v>14211043</v>
      </c>
      <c r="E170" s="28">
        <f>SUM(E172)</f>
        <v>-7317</v>
      </c>
      <c r="F170" s="29">
        <f>SUM(F172)</f>
        <v>18281561</v>
      </c>
      <c r="G170" s="29">
        <f>SUM(G172)</f>
        <v>15482232</v>
      </c>
      <c r="H170" s="29">
        <f>(G170/F170)*100</f>
        <v>84.68769160357806</v>
      </c>
      <c r="I170" s="29">
        <f>SUM(I172)</f>
        <v>18281561</v>
      </c>
      <c r="J170" s="29">
        <f>SUM(J172)</f>
        <v>18654241</v>
      </c>
      <c r="K170" s="29">
        <f>(J170/I170)*100</f>
        <v>102.03855677313331</v>
      </c>
      <c r="L170" s="29">
        <f>SUM(L172)</f>
        <v>18402437</v>
      </c>
      <c r="M170" s="29">
        <f>SUM(M172)</f>
        <v>15571292</v>
      </c>
      <c r="N170" s="29">
        <f t="shared" si="27"/>
        <v>84.6153800173314</v>
      </c>
      <c r="O170" s="29">
        <f>SUM(O172)</f>
        <v>18402437</v>
      </c>
      <c r="P170" s="29">
        <f>SUM(P172)</f>
        <v>19146408</v>
      </c>
      <c r="Q170" s="29">
        <f>(P170/O170)*100</f>
        <v>104.04278520285114</v>
      </c>
    </row>
    <row r="171" spans="2:17" ht="46.5">
      <c r="B171" s="163"/>
      <c r="C171" s="30" t="s">
        <v>120</v>
      </c>
      <c r="D171" s="31"/>
      <c r="E171" s="31"/>
      <c r="F171" s="81">
        <f>SUM(F172)</f>
        <v>18281561</v>
      </c>
      <c r="G171" s="81">
        <f>SUM(G172)</f>
        <v>15482232</v>
      </c>
      <c r="H171" s="29">
        <f>(G171/F171)*100</f>
        <v>84.68769160357806</v>
      </c>
      <c r="I171" s="81">
        <f>SUM(I172)</f>
        <v>18281561</v>
      </c>
      <c r="J171" s="81">
        <f>SUM(J172)</f>
        <v>18654241</v>
      </c>
      <c r="K171" s="29">
        <f>(J171/I171)*100</f>
        <v>102.03855677313331</v>
      </c>
      <c r="L171" s="81">
        <f>SUM(L172)</f>
        <v>18402437</v>
      </c>
      <c r="M171" s="81">
        <f>SUM(M172)</f>
        <v>15571292</v>
      </c>
      <c r="N171" s="81">
        <f t="shared" si="27"/>
        <v>84.6153800173314</v>
      </c>
      <c r="O171" s="81">
        <f>SUM(O172)</f>
        <v>18402437</v>
      </c>
      <c r="P171" s="81">
        <f>SUM(P172)</f>
        <v>19146408</v>
      </c>
      <c r="Q171" s="81">
        <f>(P171/O171)*100</f>
        <v>104.04278520285114</v>
      </c>
    </row>
    <row r="172" spans="2:17" ht="23.25">
      <c r="B172" s="187">
        <v>2920</v>
      </c>
      <c r="C172" s="84" t="s">
        <v>40</v>
      </c>
      <c r="D172" s="31">
        <v>14211043</v>
      </c>
      <c r="E172" s="31">
        <v>-7317</v>
      </c>
      <c r="F172" s="33">
        <v>18281561</v>
      </c>
      <c r="G172" s="33">
        <v>15482232</v>
      </c>
      <c r="H172" s="24">
        <f>(G172/F172)*100</f>
        <v>84.68769160357806</v>
      </c>
      <c r="I172" s="33">
        <v>18281561</v>
      </c>
      <c r="J172" s="33">
        <v>18654241</v>
      </c>
      <c r="K172" s="24">
        <f>(J172/I172)*100</f>
        <v>102.03855677313331</v>
      </c>
      <c r="L172" s="33">
        <v>18402437</v>
      </c>
      <c r="M172" s="33">
        <v>15571292</v>
      </c>
      <c r="N172" s="33">
        <f t="shared" si="27"/>
        <v>84.6153800173314</v>
      </c>
      <c r="O172" s="33">
        <v>18402437</v>
      </c>
      <c r="P172" s="33">
        <v>19146408</v>
      </c>
      <c r="Q172" s="33">
        <f>(P172/O172)*100</f>
        <v>104.04278520285114</v>
      </c>
    </row>
    <row r="173" spans="2:17" ht="23.25">
      <c r="B173" s="162"/>
      <c r="D173" s="35"/>
      <c r="E173" s="35"/>
      <c r="F173" s="43"/>
      <c r="G173" s="43"/>
      <c r="H173" s="43"/>
      <c r="I173" s="43"/>
      <c r="J173" s="43"/>
      <c r="K173" s="43"/>
      <c r="L173" s="43"/>
      <c r="M173" s="43"/>
      <c r="N173" s="62"/>
      <c r="O173" s="43"/>
      <c r="P173" s="43"/>
      <c r="Q173" s="62"/>
    </row>
    <row r="174" spans="2:17" ht="23.25">
      <c r="B174" s="180">
        <v>75807</v>
      </c>
      <c r="C174" s="30" t="s">
        <v>90</v>
      </c>
      <c r="D174" s="28">
        <f>SUM(D176)</f>
        <v>14211043</v>
      </c>
      <c r="E174" s="28">
        <f>SUM(E176)</f>
        <v>-7317</v>
      </c>
      <c r="F174" s="29">
        <f>SUM(F176)</f>
        <v>770921</v>
      </c>
      <c r="G174" s="29">
        <f>SUM(G176)</f>
        <v>578187</v>
      </c>
      <c r="H174" s="29">
        <f>(G174/F174)*100</f>
        <v>74.9995135688352</v>
      </c>
      <c r="I174" s="29">
        <f>SUM(I176)</f>
        <v>770921</v>
      </c>
      <c r="J174" s="29">
        <f>SUM(J176)</f>
        <v>543360</v>
      </c>
      <c r="K174" s="29">
        <f>(J174/I174)*100</f>
        <v>70.48193005508995</v>
      </c>
      <c r="L174" s="29">
        <f>SUM(L176)</f>
        <v>543360</v>
      </c>
      <c r="M174" s="29">
        <f>SUM(M176)</f>
        <v>407520</v>
      </c>
      <c r="N174" s="29">
        <f t="shared" si="27"/>
        <v>75</v>
      </c>
      <c r="O174" s="29">
        <f>SUM(O176)</f>
        <v>543360</v>
      </c>
      <c r="P174" s="29">
        <f>SUM(P176)</f>
        <v>408715</v>
      </c>
      <c r="Q174" s="29">
        <f>(P174/O174)*100</f>
        <v>75.21992785630152</v>
      </c>
    </row>
    <row r="175" spans="2:17" ht="46.5">
      <c r="B175" s="163"/>
      <c r="C175" s="30" t="s">
        <v>125</v>
      </c>
      <c r="D175" s="31"/>
      <c r="E175" s="31"/>
      <c r="F175" s="81">
        <f>SUM(F176)</f>
        <v>770921</v>
      </c>
      <c r="G175" s="81">
        <f>SUM(G176)</f>
        <v>578187</v>
      </c>
      <c r="H175" s="29">
        <f>(G175/F175)*100</f>
        <v>74.9995135688352</v>
      </c>
      <c r="I175" s="81">
        <f>SUM(I176)</f>
        <v>770921</v>
      </c>
      <c r="J175" s="81">
        <f>SUM(J176)</f>
        <v>543360</v>
      </c>
      <c r="K175" s="29">
        <f>(J175/I175)*100</f>
        <v>70.48193005508995</v>
      </c>
      <c r="L175" s="81">
        <f>SUM(L176)</f>
        <v>543360</v>
      </c>
      <c r="M175" s="81">
        <f>SUM(M176)</f>
        <v>407520</v>
      </c>
      <c r="N175" s="81">
        <f t="shared" si="27"/>
        <v>75</v>
      </c>
      <c r="O175" s="81">
        <f>SUM(O176)</f>
        <v>543360</v>
      </c>
      <c r="P175" s="81">
        <f>SUM(P176)</f>
        <v>408715</v>
      </c>
      <c r="Q175" s="81">
        <f>(P175/O175)*100</f>
        <v>75.21992785630152</v>
      </c>
    </row>
    <row r="176" spans="2:17" ht="23.25">
      <c r="B176" s="187">
        <v>2920</v>
      </c>
      <c r="C176" s="84" t="s">
        <v>40</v>
      </c>
      <c r="D176" s="31">
        <v>14211043</v>
      </c>
      <c r="E176" s="31">
        <v>-7317</v>
      </c>
      <c r="F176" s="33">
        <v>770921</v>
      </c>
      <c r="G176" s="33">
        <v>578187</v>
      </c>
      <c r="H176" s="24">
        <f>(G176/F176)*100</f>
        <v>74.9995135688352</v>
      </c>
      <c r="I176" s="33">
        <v>770921</v>
      </c>
      <c r="J176" s="33">
        <v>543360</v>
      </c>
      <c r="K176" s="24">
        <f>(J176/I176)*100</f>
        <v>70.48193005508995</v>
      </c>
      <c r="L176" s="33">
        <v>543360</v>
      </c>
      <c r="M176" s="33">
        <v>407520</v>
      </c>
      <c r="N176" s="33">
        <f t="shared" si="27"/>
        <v>75</v>
      </c>
      <c r="O176" s="33">
        <v>543360</v>
      </c>
      <c r="P176" s="33">
        <v>408715</v>
      </c>
      <c r="Q176" s="33">
        <f>(P176/O176)*100</f>
        <v>75.21992785630152</v>
      </c>
    </row>
    <row r="177" spans="2:17" ht="23.25">
      <c r="B177" s="162"/>
      <c r="C177" s="82"/>
      <c r="D177" s="35"/>
      <c r="E177" s="35"/>
      <c r="F177" s="43"/>
      <c r="G177" s="43"/>
      <c r="H177" s="43"/>
      <c r="I177" s="43"/>
      <c r="J177" s="43"/>
      <c r="K177" s="43"/>
      <c r="L177" s="44"/>
      <c r="M177" s="43"/>
      <c r="N177" s="62"/>
      <c r="O177" s="43"/>
      <c r="P177" s="43"/>
      <c r="Q177" s="62"/>
    </row>
    <row r="178" spans="2:17" ht="23.25">
      <c r="B178" s="180">
        <v>75814</v>
      </c>
      <c r="C178" s="30" t="s">
        <v>171</v>
      </c>
      <c r="D178" s="28">
        <f>SUM(D180)</f>
        <v>14211043</v>
      </c>
      <c r="E178" s="28">
        <f>SUM(E180)</f>
        <v>-7317</v>
      </c>
      <c r="F178" s="29">
        <f>SUM(F180)</f>
        <v>770921</v>
      </c>
      <c r="G178" s="29">
        <f>SUM(G180)</f>
        <v>578187</v>
      </c>
      <c r="H178" s="29">
        <f>(G178/F178)*100</f>
        <v>74.9995135688352</v>
      </c>
      <c r="I178" s="29">
        <f>SUM(I180)</f>
        <v>770921</v>
      </c>
      <c r="J178" s="29">
        <f>SUM(J180)</f>
        <v>0</v>
      </c>
      <c r="K178" s="29">
        <f>(J178/I178)*100</f>
        <v>0</v>
      </c>
      <c r="L178" s="29">
        <f>SUM(L180)</f>
        <v>0</v>
      </c>
      <c r="M178" s="29">
        <f>SUM(M180)</f>
        <v>9.75</v>
      </c>
      <c r="N178" s="29">
        <v>0</v>
      </c>
      <c r="O178" s="29">
        <f>SUM(O180)</f>
        <v>9.75</v>
      </c>
      <c r="P178" s="29">
        <f>SUM(P180)</f>
        <v>0</v>
      </c>
      <c r="Q178" s="29">
        <v>0</v>
      </c>
    </row>
    <row r="179" spans="2:17" ht="46.5">
      <c r="B179" s="163"/>
      <c r="C179" s="30" t="s">
        <v>125</v>
      </c>
      <c r="D179" s="31"/>
      <c r="E179" s="31"/>
      <c r="F179" s="81">
        <f>SUM(F180)</f>
        <v>770921</v>
      </c>
      <c r="G179" s="81">
        <f>SUM(G180)</f>
        <v>578187</v>
      </c>
      <c r="H179" s="29">
        <f>(G179/F179)*100</f>
        <v>74.9995135688352</v>
      </c>
      <c r="I179" s="81">
        <f>SUM(I180)</f>
        <v>770921</v>
      </c>
      <c r="J179" s="81">
        <f>SUM(J180)</f>
        <v>0</v>
      </c>
      <c r="K179" s="29">
        <f>(J179/I179)*100</f>
        <v>0</v>
      </c>
      <c r="L179" s="81">
        <f>SUM(L180)</f>
        <v>0</v>
      </c>
      <c r="M179" s="81">
        <f>SUM(M180)</f>
        <v>9.75</v>
      </c>
      <c r="N179" s="81">
        <v>0</v>
      </c>
      <c r="O179" s="81">
        <f>SUM(O180)</f>
        <v>9.75</v>
      </c>
      <c r="P179" s="81">
        <f>SUM(P180)</f>
        <v>0</v>
      </c>
      <c r="Q179" s="81">
        <v>0</v>
      </c>
    </row>
    <row r="180" spans="2:17" ht="23.25">
      <c r="B180" s="187">
        <v>2980</v>
      </c>
      <c r="C180" s="84" t="s">
        <v>169</v>
      </c>
      <c r="D180" s="31">
        <v>14211043</v>
      </c>
      <c r="E180" s="31">
        <v>-7317</v>
      </c>
      <c r="F180" s="33">
        <v>770921</v>
      </c>
      <c r="G180" s="33">
        <v>578187</v>
      </c>
      <c r="H180" s="24">
        <f>(G180/F180)*100</f>
        <v>74.9995135688352</v>
      </c>
      <c r="I180" s="33">
        <v>770921</v>
      </c>
      <c r="J180" s="33">
        <v>0</v>
      </c>
      <c r="K180" s="24">
        <f>(J180/I180)*100</f>
        <v>0</v>
      </c>
      <c r="L180" s="33">
        <v>0</v>
      </c>
      <c r="M180" s="33">
        <v>9.75</v>
      </c>
      <c r="N180" s="33">
        <v>0</v>
      </c>
      <c r="O180" s="33">
        <v>9.75</v>
      </c>
      <c r="P180" s="33">
        <v>0</v>
      </c>
      <c r="Q180" s="33">
        <v>0</v>
      </c>
    </row>
    <row r="181" spans="2:17" ht="23.25">
      <c r="B181" s="162"/>
      <c r="C181" s="82"/>
      <c r="D181" s="35"/>
      <c r="E181" s="35"/>
      <c r="F181" s="43"/>
      <c r="G181" s="43"/>
      <c r="H181" s="43"/>
      <c r="I181" s="43"/>
      <c r="J181" s="43"/>
      <c r="K181" s="43"/>
      <c r="L181" s="44"/>
      <c r="M181" s="43"/>
      <c r="N181" s="62"/>
      <c r="O181" s="43"/>
      <c r="P181" s="43"/>
      <c r="Q181" s="62"/>
    </row>
    <row r="182" spans="2:17" ht="23.25">
      <c r="B182" s="180">
        <v>75815</v>
      </c>
      <c r="C182" s="30" t="s">
        <v>169</v>
      </c>
      <c r="D182" s="28">
        <f>SUM(D184)</f>
        <v>14211043</v>
      </c>
      <c r="E182" s="28">
        <f>SUM(E184)</f>
        <v>-7317</v>
      </c>
      <c r="F182" s="29">
        <f>SUM(F184)</f>
        <v>770921</v>
      </c>
      <c r="G182" s="29">
        <f>SUM(G184)</f>
        <v>578187</v>
      </c>
      <c r="H182" s="29">
        <f>(G182/F182)*100</f>
        <v>74.9995135688352</v>
      </c>
      <c r="I182" s="29">
        <f>SUM(I184)</f>
        <v>770921</v>
      </c>
      <c r="J182" s="29">
        <f>SUM(J184)</f>
        <v>0</v>
      </c>
      <c r="K182" s="29">
        <f>(J182/I182)*100</f>
        <v>0</v>
      </c>
      <c r="L182" s="29">
        <f>SUM(L184)</f>
        <v>0</v>
      </c>
      <c r="M182" s="29">
        <f>SUM(M184)</f>
        <v>32.24</v>
      </c>
      <c r="N182" s="29">
        <v>0</v>
      </c>
      <c r="O182" s="29">
        <f>SUM(O184)</f>
        <v>32.24</v>
      </c>
      <c r="P182" s="29">
        <f>SUM(P184)</f>
        <v>0</v>
      </c>
      <c r="Q182" s="29">
        <v>0</v>
      </c>
    </row>
    <row r="183" spans="2:17" ht="46.5">
      <c r="B183" s="163"/>
      <c r="C183" s="30" t="s">
        <v>125</v>
      </c>
      <c r="D183" s="31"/>
      <c r="E183" s="31"/>
      <c r="F183" s="81">
        <f>SUM(F184)</f>
        <v>770921</v>
      </c>
      <c r="G183" s="81">
        <f>SUM(G184)</f>
        <v>578187</v>
      </c>
      <c r="H183" s="29">
        <f>(G183/F183)*100</f>
        <v>74.9995135688352</v>
      </c>
      <c r="I183" s="81">
        <f>SUM(I184)</f>
        <v>770921</v>
      </c>
      <c r="J183" s="81">
        <f>SUM(J184)</f>
        <v>0</v>
      </c>
      <c r="K183" s="29">
        <f>(J183/I183)*100</f>
        <v>0</v>
      </c>
      <c r="L183" s="81">
        <f>SUM(L184)</f>
        <v>0</v>
      </c>
      <c r="M183" s="81">
        <f>SUM(M184)</f>
        <v>32.24</v>
      </c>
      <c r="N183" s="81">
        <v>0</v>
      </c>
      <c r="O183" s="81">
        <f>SUM(O184)</f>
        <v>32.24</v>
      </c>
      <c r="P183" s="81">
        <f>SUM(P184)</f>
        <v>0</v>
      </c>
      <c r="Q183" s="81">
        <v>0</v>
      </c>
    </row>
    <row r="184" spans="2:17" ht="23.25">
      <c r="B184" s="187">
        <v>2980</v>
      </c>
      <c r="C184" s="84" t="s">
        <v>169</v>
      </c>
      <c r="D184" s="31">
        <v>14211043</v>
      </c>
      <c r="E184" s="31">
        <v>-7317</v>
      </c>
      <c r="F184" s="33">
        <v>770921</v>
      </c>
      <c r="G184" s="33">
        <v>578187</v>
      </c>
      <c r="H184" s="24">
        <f>(G184/F184)*100</f>
        <v>74.9995135688352</v>
      </c>
      <c r="I184" s="33">
        <v>770921</v>
      </c>
      <c r="J184" s="33">
        <v>0</v>
      </c>
      <c r="K184" s="24">
        <f>(J184/I184)*100</f>
        <v>0</v>
      </c>
      <c r="L184" s="33">
        <v>0</v>
      </c>
      <c r="M184" s="33">
        <v>32.24</v>
      </c>
      <c r="N184" s="33">
        <v>0</v>
      </c>
      <c r="O184" s="33">
        <v>32.24</v>
      </c>
      <c r="P184" s="33">
        <v>0</v>
      </c>
      <c r="Q184" s="33">
        <v>0</v>
      </c>
    </row>
    <row r="185" spans="2:17" ht="23.25">
      <c r="B185" s="161"/>
      <c r="C185" s="65"/>
      <c r="D185" s="32"/>
      <c r="E185" s="32"/>
      <c r="F185" s="24"/>
      <c r="G185" s="24"/>
      <c r="H185" s="24"/>
      <c r="I185" s="24"/>
      <c r="J185" s="24"/>
      <c r="K185" s="24"/>
      <c r="L185" s="24"/>
      <c r="M185" s="24"/>
      <c r="N185" s="33"/>
      <c r="O185" s="24"/>
      <c r="P185" s="24"/>
      <c r="Q185" s="33"/>
    </row>
    <row r="186" spans="2:17" ht="23.25">
      <c r="B186" s="180">
        <v>75831</v>
      </c>
      <c r="C186" s="30" t="s">
        <v>31</v>
      </c>
      <c r="D186" s="28">
        <f>SUM(D188)</f>
        <v>2249466</v>
      </c>
      <c r="E186" s="28">
        <f>SUM(E188)</f>
        <v>0</v>
      </c>
      <c r="F186" s="29">
        <f>SUM(F188)</f>
        <v>792383</v>
      </c>
      <c r="G186" s="29">
        <f>SUM(G188)</f>
        <v>594288</v>
      </c>
      <c r="H186" s="29">
        <f>(G186/F186)*100</f>
        <v>75.00009465119771</v>
      </c>
      <c r="I186" s="29">
        <f>SUM(I188)</f>
        <v>792383</v>
      </c>
      <c r="J186" s="29">
        <f>SUM(J188)</f>
        <v>655525</v>
      </c>
      <c r="K186" s="29">
        <f>(J186/I186)*100</f>
        <v>82.72830184393153</v>
      </c>
      <c r="L186" s="29">
        <f>SUM(L188)</f>
        <v>655525</v>
      </c>
      <c r="M186" s="29">
        <f>SUM(M188)</f>
        <v>491643</v>
      </c>
      <c r="N186" s="81">
        <f t="shared" si="27"/>
        <v>74.99988558788758</v>
      </c>
      <c r="O186" s="29">
        <f>SUM(O188)</f>
        <v>655525</v>
      </c>
      <c r="P186" s="29">
        <f>SUM(P188)</f>
        <v>537035</v>
      </c>
      <c r="Q186" s="81">
        <f>(P186/O186)*100</f>
        <v>81.92441173105526</v>
      </c>
    </row>
    <row r="187" spans="2:17" ht="46.5">
      <c r="B187" s="163"/>
      <c r="C187" s="30" t="s">
        <v>118</v>
      </c>
      <c r="D187" s="31"/>
      <c r="E187" s="31"/>
      <c r="F187" s="81">
        <f>SUM(F188)</f>
        <v>792383</v>
      </c>
      <c r="G187" s="81">
        <f>SUM(G188)</f>
        <v>594288</v>
      </c>
      <c r="H187" s="29">
        <f>(G187/F187)*100</f>
        <v>75.00009465119771</v>
      </c>
      <c r="I187" s="81">
        <f>SUM(I188)</f>
        <v>792383</v>
      </c>
      <c r="J187" s="81">
        <f>SUM(J188)</f>
        <v>655525</v>
      </c>
      <c r="K187" s="29">
        <f>(J187/I187)*100</f>
        <v>82.72830184393153</v>
      </c>
      <c r="L187" s="81">
        <f>SUM(L188)</f>
        <v>655525</v>
      </c>
      <c r="M187" s="81">
        <f>SUM(M188)</f>
        <v>491643</v>
      </c>
      <c r="N187" s="81">
        <f t="shared" si="27"/>
        <v>74.99988558788758</v>
      </c>
      <c r="O187" s="81">
        <f>SUM(O188)</f>
        <v>655525</v>
      </c>
      <c r="P187" s="81">
        <f>SUM(P188)</f>
        <v>537035</v>
      </c>
      <c r="Q187" s="81">
        <f>(P187/O187)*100</f>
        <v>81.92441173105526</v>
      </c>
    </row>
    <row r="188" spans="2:17" ht="24" thickBot="1">
      <c r="B188" s="187">
        <v>2920</v>
      </c>
      <c r="C188" s="84" t="s">
        <v>40</v>
      </c>
      <c r="D188" s="31">
        <v>2249466</v>
      </c>
      <c r="E188" s="31">
        <v>0</v>
      </c>
      <c r="F188" s="33">
        <v>792383</v>
      </c>
      <c r="G188" s="33">
        <v>594288</v>
      </c>
      <c r="H188" s="24">
        <f>(G188/F188)*100</f>
        <v>75.00009465119771</v>
      </c>
      <c r="I188" s="33">
        <v>792383</v>
      </c>
      <c r="J188" s="33">
        <v>655525</v>
      </c>
      <c r="K188" s="24">
        <f>(J188/I188)*100</f>
        <v>82.72830184393153</v>
      </c>
      <c r="L188" s="33">
        <v>655525</v>
      </c>
      <c r="M188" s="33">
        <v>491643</v>
      </c>
      <c r="N188" s="68">
        <f t="shared" si="27"/>
        <v>74.99988558788758</v>
      </c>
      <c r="O188" s="33">
        <v>655525</v>
      </c>
      <c r="P188" s="33">
        <v>537035</v>
      </c>
      <c r="Q188" s="68">
        <f>(P188/O188)*100</f>
        <v>81.92441173105526</v>
      </c>
    </row>
    <row r="189" spans="2:17" ht="34.5" customHeight="1" thickBot="1">
      <c r="B189" s="69"/>
      <c r="C189" s="37" t="s">
        <v>13</v>
      </c>
      <c r="D189" s="38">
        <f>SUM(D170,D186)</f>
        <v>16460509</v>
      </c>
      <c r="E189" s="38">
        <f>SUM(E170,E186)</f>
        <v>-7317</v>
      </c>
      <c r="F189" s="39" t="e">
        <f>SUM(F170,F174,#REF!,#REF!,F186)</f>
        <v>#REF!</v>
      </c>
      <c r="G189" s="39" t="e">
        <f>SUM(G170,G174,#REF!,#REF!,G186)</f>
        <v>#REF!</v>
      </c>
      <c r="H189" s="110" t="e">
        <f>(G189/F189)*100</f>
        <v>#REF!</v>
      </c>
      <c r="I189" s="39" t="e">
        <f>SUM(I170,I174,#REF!,#REF!,I186)</f>
        <v>#REF!</v>
      </c>
      <c r="J189" s="39">
        <f>SUM(J170,J174,J178,J182,J186)</f>
        <v>19853126</v>
      </c>
      <c r="K189" s="110" t="e">
        <f>(J189/I189)*100</f>
        <v>#REF!</v>
      </c>
      <c r="L189" s="39">
        <f>SUM(L170,L174,L178,L182,L186)</f>
        <v>19601322</v>
      </c>
      <c r="M189" s="39">
        <f>SUM(M170,M174,M178,M182,M186)</f>
        <v>16470496.99</v>
      </c>
      <c r="N189" s="39">
        <f t="shared" si="27"/>
        <v>84.02748034035665</v>
      </c>
      <c r="O189" s="39">
        <f>SUM(O170,O174,O178,O182,O186)</f>
        <v>19601363.99</v>
      </c>
      <c r="P189" s="39">
        <f>SUM(P170,P174,P178,P182,P186)</f>
        <v>20092158</v>
      </c>
      <c r="Q189" s="39">
        <f>(P189/O189)*100</f>
        <v>102.50387682331899</v>
      </c>
    </row>
    <row r="190" spans="1:17" s="204" customFormat="1" ht="24" thickBot="1">
      <c r="A190" s="82"/>
      <c r="B190" s="82"/>
      <c r="C190" s="82"/>
      <c r="D190" s="82"/>
      <c r="E190" s="82"/>
      <c r="F190" s="250"/>
      <c r="G190" s="250"/>
      <c r="H190" s="109"/>
      <c r="I190" s="250"/>
      <c r="J190" s="109"/>
      <c r="K190" s="109"/>
      <c r="L190" s="250"/>
      <c r="M190" s="250"/>
      <c r="N190" s="109"/>
      <c r="O190" s="250"/>
      <c r="P190" s="109"/>
      <c r="Q190" s="109"/>
    </row>
    <row r="191" spans="1:17" s="204" customFormat="1" ht="27" customHeight="1">
      <c r="A191" s="82"/>
      <c r="B191" s="260">
        <v>801</v>
      </c>
      <c r="C191" s="261" t="s">
        <v>3</v>
      </c>
      <c r="D191" s="262"/>
      <c r="E191" s="262"/>
      <c r="F191" s="86"/>
      <c r="G191" s="86"/>
      <c r="H191" s="87"/>
      <c r="I191" s="86"/>
      <c r="J191" s="87"/>
      <c r="K191" s="87"/>
      <c r="L191" s="86"/>
      <c r="M191" s="86"/>
      <c r="N191" s="87"/>
      <c r="O191" s="86"/>
      <c r="P191" s="87"/>
      <c r="Q191" s="87"/>
    </row>
    <row r="192" spans="2:17" ht="23.25">
      <c r="B192" s="53"/>
      <c r="D192" s="35"/>
      <c r="E192" s="35"/>
      <c r="F192" s="44"/>
      <c r="G192" s="44"/>
      <c r="H192" s="43"/>
      <c r="I192" s="43"/>
      <c r="J192" s="43"/>
      <c r="K192" s="43"/>
      <c r="L192" s="44"/>
      <c r="M192" s="44"/>
      <c r="N192" s="62"/>
      <c r="O192" s="44"/>
      <c r="P192" s="43"/>
      <c r="Q192" s="62"/>
    </row>
    <row r="193" spans="2:17" ht="23.25">
      <c r="B193" s="161">
        <v>80101</v>
      </c>
      <c r="C193" s="27" t="s">
        <v>79</v>
      </c>
      <c r="D193" s="28">
        <f>SUM(D197:D197)</f>
        <v>15900</v>
      </c>
      <c r="E193" s="28">
        <f>SUM(E197:E197)</f>
        <v>0</v>
      </c>
      <c r="F193" s="29" t="e">
        <f>SUM(F194,#REF!)</f>
        <v>#REF!</v>
      </c>
      <c r="G193" s="29" t="e">
        <f>SUM(G194,#REF!)</f>
        <v>#REF!</v>
      </c>
      <c r="H193" s="29">
        <f>SUM(H194)</f>
        <v>109.77057450628367</v>
      </c>
      <c r="I193" s="29" t="e">
        <f>SUM(I194,#REF!)</f>
        <v>#REF!</v>
      </c>
      <c r="J193" s="29" t="e">
        <f>SUM(J194,#REF!)</f>
        <v>#REF!</v>
      </c>
      <c r="K193" s="29">
        <f>SUM(K194)</f>
        <v>9.429859506281325</v>
      </c>
      <c r="L193" s="29">
        <f>SUM(L194)</f>
        <v>5900</v>
      </c>
      <c r="M193" s="29">
        <f>SUM(M194)</f>
        <v>11361.48</v>
      </c>
      <c r="N193" s="29">
        <f t="shared" si="27"/>
        <v>192.56745762711864</v>
      </c>
      <c r="O193" s="29">
        <f>SUM(O194)</f>
        <v>14805</v>
      </c>
      <c r="P193" s="29">
        <f>SUM(P194)</f>
        <v>12200</v>
      </c>
      <c r="Q193" s="29">
        <f aca="true" t="shared" si="33" ref="Q193:Q200">(P193/O193)*100</f>
        <v>82.40459304289092</v>
      </c>
    </row>
    <row r="194" spans="2:17" ht="46.5">
      <c r="B194" s="163"/>
      <c r="C194" s="30" t="s">
        <v>121</v>
      </c>
      <c r="D194" s="31"/>
      <c r="E194" s="31"/>
      <c r="F194" s="81">
        <f>SUM(F195:F197)</f>
        <v>55700</v>
      </c>
      <c r="G194" s="81">
        <f>SUM(G195:G197)</f>
        <v>61142.21</v>
      </c>
      <c r="H194" s="29">
        <f>(G194/F194)*100</f>
        <v>109.77057450628367</v>
      </c>
      <c r="I194" s="81">
        <f>SUM(I195:I197)</f>
        <v>62567.21</v>
      </c>
      <c r="J194" s="81">
        <f>SUM(J195:J197)</f>
        <v>5900</v>
      </c>
      <c r="K194" s="29">
        <f>(J194/I194)*100</f>
        <v>9.429859506281325</v>
      </c>
      <c r="L194" s="81">
        <f>SUM(L195:L197)</f>
        <v>5900</v>
      </c>
      <c r="M194" s="81">
        <f>SUM(M195:M197)</f>
        <v>11361.48</v>
      </c>
      <c r="N194" s="81">
        <f t="shared" si="27"/>
        <v>192.56745762711864</v>
      </c>
      <c r="O194" s="81">
        <f>SUM(O195:O197)</f>
        <v>14805</v>
      </c>
      <c r="P194" s="81">
        <f>SUM(P195:P197)</f>
        <v>12200</v>
      </c>
      <c r="Q194" s="81">
        <f t="shared" si="33"/>
        <v>82.40459304289092</v>
      </c>
    </row>
    <row r="195" spans="1:17" ht="32.25" customHeight="1">
      <c r="A195" s="82"/>
      <c r="B195" s="176" t="s">
        <v>61</v>
      </c>
      <c r="C195" s="36" t="s">
        <v>25</v>
      </c>
      <c r="D195" s="94">
        <v>44698</v>
      </c>
      <c r="E195" s="94">
        <v>0</v>
      </c>
      <c r="F195" s="33">
        <v>0</v>
      </c>
      <c r="G195" s="33">
        <v>499</v>
      </c>
      <c r="H195" s="24">
        <v>0</v>
      </c>
      <c r="I195" s="33">
        <v>499</v>
      </c>
      <c r="J195" s="33">
        <v>500</v>
      </c>
      <c r="K195" s="24">
        <v>0</v>
      </c>
      <c r="L195" s="33">
        <v>500</v>
      </c>
      <c r="M195" s="33">
        <v>1031</v>
      </c>
      <c r="N195" s="33">
        <f t="shared" si="27"/>
        <v>206.2</v>
      </c>
      <c r="O195" s="33">
        <v>1031</v>
      </c>
      <c r="P195" s="33">
        <v>1000</v>
      </c>
      <c r="Q195" s="33">
        <f t="shared" si="33"/>
        <v>96.99321047526674</v>
      </c>
    </row>
    <row r="196" spans="1:17" s="232" customFormat="1" ht="33.75" customHeight="1">
      <c r="A196" s="5"/>
      <c r="B196" s="165" t="s">
        <v>108</v>
      </c>
      <c r="C196" s="34" t="s">
        <v>111</v>
      </c>
      <c r="D196" s="46">
        <v>382400</v>
      </c>
      <c r="E196" s="46">
        <v>0</v>
      </c>
      <c r="F196" s="24">
        <v>50000</v>
      </c>
      <c r="G196" s="24">
        <v>56368.21</v>
      </c>
      <c r="H196" s="24">
        <f>(G196/F196)*100</f>
        <v>112.73642</v>
      </c>
      <c r="I196" s="24">
        <v>56368.21</v>
      </c>
      <c r="J196" s="24">
        <v>0</v>
      </c>
      <c r="K196" s="24">
        <f>(J196/I196)*100</f>
        <v>0</v>
      </c>
      <c r="L196" s="24">
        <v>0</v>
      </c>
      <c r="M196" s="24">
        <v>7180.48</v>
      </c>
      <c r="N196" s="33">
        <v>0</v>
      </c>
      <c r="O196" s="24">
        <v>9574</v>
      </c>
      <c r="P196" s="24">
        <v>10000</v>
      </c>
      <c r="Q196" s="33">
        <f t="shared" si="33"/>
        <v>104.44955086693126</v>
      </c>
    </row>
    <row r="197" spans="2:17" ht="70.5" customHeight="1">
      <c r="B197" s="180">
        <v>2310</v>
      </c>
      <c r="C197" s="47" t="s">
        <v>41</v>
      </c>
      <c r="D197" s="46">
        <v>15900</v>
      </c>
      <c r="E197" s="46">
        <v>0</v>
      </c>
      <c r="F197" s="24">
        <v>5700</v>
      </c>
      <c r="G197" s="24">
        <v>4275</v>
      </c>
      <c r="H197" s="24">
        <f>(G197/F197)*100</f>
        <v>75</v>
      </c>
      <c r="I197" s="24">
        <v>5700</v>
      </c>
      <c r="J197" s="24">
        <v>5400</v>
      </c>
      <c r="K197" s="24">
        <f>(J197/I197)*100</f>
        <v>94.73684210526315</v>
      </c>
      <c r="L197" s="24">
        <v>5400</v>
      </c>
      <c r="M197" s="24">
        <v>3150</v>
      </c>
      <c r="N197" s="33">
        <f t="shared" si="27"/>
        <v>58.333333333333336</v>
      </c>
      <c r="O197" s="24">
        <v>4200</v>
      </c>
      <c r="P197" s="24">
        <v>1200</v>
      </c>
      <c r="Q197" s="33">
        <f t="shared" si="33"/>
        <v>28.57142857142857</v>
      </c>
    </row>
    <row r="198" spans="1:17" ht="38.25" customHeight="1">
      <c r="A198" s="82"/>
      <c r="B198" s="161">
        <v>80104</v>
      </c>
      <c r="C198" s="114" t="s">
        <v>80</v>
      </c>
      <c r="D198" s="28">
        <f>SUM(D200)</f>
        <v>175500</v>
      </c>
      <c r="E198" s="28">
        <f>SUM(E200)</f>
        <v>0</v>
      </c>
      <c r="F198" s="29" t="e">
        <f>SUM(F199,#REF!)</f>
        <v>#REF!</v>
      </c>
      <c r="G198" s="29" t="e">
        <f>SUM(G199,#REF!)</f>
        <v>#REF!</v>
      </c>
      <c r="H198" s="29">
        <f>SUM(H199)</f>
        <v>61.11861251485362</v>
      </c>
      <c r="I198" s="29" t="e">
        <f>SUM(I199,#REF!)</f>
        <v>#REF!</v>
      </c>
      <c r="J198" s="29" t="e">
        <f>SUM(J199,#REF!)</f>
        <v>#REF!</v>
      </c>
      <c r="K198" s="29">
        <f>SUM(K199)</f>
        <v>78.7155456018221</v>
      </c>
      <c r="L198" s="29">
        <f>SUM(L199)</f>
        <v>2909947.2</v>
      </c>
      <c r="M198" s="29">
        <f>SUM(M199)</f>
        <v>1547008.58</v>
      </c>
      <c r="N198" s="81">
        <f t="shared" si="27"/>
        <v>53.16277147571612</v>
      </c>
      <c r="O198" s="29">
        <f>SUM(O199)</f>
        <v>3019696.04</v>
      </c>
      <c r="P198" s="29">
        <f>SUM(P199)</f>
        <v>2972836</v>
      </c>
      <c r="Q198" s="81">
        <f t="shared" si="33"/>
        <v>98.44818685790639</v>
      </c>
    </row>
    <row r="199" spans="1:17" ht="46.5">
      <c r="A199" s="82"/>
      <c r="B199" s="163"/>
      <c r="C199" s="30" t="s">
        <v>121</v>
      </c>
      <c r="D199" s="31"/>
      <c r="E199" s="31"/>
      <c r="F199" s="81">
        <f>SUM(F200:F207)</f>
        <v>3466329</v>
      </c>
      <c r="G199" s="81">
        <f>SUM(G200:G207)</f>
        <v>2118572.1900000004</v>
      </c>
      <c r="H199" s="29">
        <f aca="true" t="shared" si="34" ref="H199:H204">(G199/F199)*100</f>
        <v>61.11861251485362</v>
      </c>
      <c r="I199" s="81">
        <f>SUM(I200:I207)</f>
        <v>3392446.79</v>
      </c>
      <c r="J199" s="81">
        <f>SUM(J200:J208)</f>
        <v>2670383</v>
      </c>
      <c r="K199" s="29">
        <f aca="true" t="shared" si="35" ref="K199:K206">(J199/I199)*100</f>
        <v>78.7155456018221</v>
      </c>
      <c r="L199" s="81">
        <f>SUM(L200:L208)</f>
        <v>2909947.2</v>
      </c>
      <c r="M199" s="81">
        <f>SUM(M200:M208)</f>
        <v>1547008.58</v>
      </c>
      <c r="N199" s="81">
        <f t="shared" si="27"/>
        <v>53.16277147571612</v>
      </c>
      <c r="O199" s="81">
        <f>SUM(O200:O208)</f>
        <v>3019696.04</v>
      </c>
      <c r="P199" s="81">
        <f>SUM(P200:P208)</f>
        <v>2972836</v>
      </c>
      <c r="Q199" s="81">
        <f t="shared" si="33"/>
        <v>98.44818685790639</v>
      </c>
    </row>
    <row r="200" spans="1:17" ht="76.5" customHeight="1">
      <c r="A200" s="82"/>
      <c r="B200" s="180">
        <v>2310</v>
      </c>
      <c r="C200" s="47" t="s">
        <v>41</v>
      </c>
      <c r="D200" s="46">
        <v>175500</v>
      </c>
      <c r="E200" s="46">
        <v>0</v>
      </c>
      <c r="F200" s="24">
        <v>314660</v>
      </c>
      <c r="G200" s="24">
        <v>217324.33</v>
      </c>
      <c r="H200" s="24">
        <f t="shared" si="34"/>
        <v>69.06639865251381</v>
      </c>
      <c r="I200" s="24">
        <v>217324.33</v>
      </c>
      <c r="J200" s="24">
        <v>78008</v>
      </c>
      <c r="K200" s="24">
        <f t="shared" si="35"/>
        <v>35.89473852283359</v>
      </c>
      <c r="L200" s="24">
        <v>78008</v>
      </c>
      <c r="M200" s="24">
        <v>44567.99</v>
      </c>
      <c r="N200" s="33">
        <f t="shared" si="27"/>
        <v>57.13258896523433</v>
      </c>
      <c r="O200" s="24">
        <v>59424</v>
      </c>
      <c r="P200" s="24">
        <v>57582</v>
      </c>
      <c r="Q200" s="33">
        <f t="shared" si="33"/>
        <v>96.9002423263328</v>
      </c>
    </row>
    <row r="201" spans="1:17" ht="32.25" customHeight="1">
      <c r="A201" s="82"/>
      <c r="B201" s="176" t="s">
        <v>65</v>
      </c>
      <c r="C201" s="36" t="s">
        <v>134</v>
      </c>
      <c r="D201" s="94">
        <v>44698</v>
      </c>
      <c r="E201" s="94">
        <v>0</v>
      </c>
      <c r="F201" s="33">
        <v>1198498</v>
      </c>
      <c r="G201" s="33">
        <v>717490.03</v>
      </c>
      <c r="H201" s="24">
        <f t="shared" si="34"/>
        <v>59.86576781938727</v>
      </c>
      <c r="I201" s="33">
        <v>1198498</v>
      </c>
      <c r="J201" s="33">
        <v>0</v>
      </c>
      <c r="K201" s="24">
        <f t="shared" si="35"/>
        <v>0</v>
      </c>
      <c r="L201" s="33">
        <v>0</v>
      </c>
      <c r="M201" s="33">
        <v>2140</v>
      </c>
      <c r="N201" s="33">
        <v>0</v>
      </c>
      <c r="O201" s="33">
        <v>2200</v>
      </c>
      <c r="P201" s="33">
        <v>0</v>
      </c>
      <c r="Q201" s="33">
        <v>0</v>
      </c>
    </row>
    <row r="202" spans="1:17" ht="32.25" customHeight="1">
      <c r="A202" s="82"/>
      <c r="B202" s="176" t="s">
        <v>61</v>
      </c>
      <c r="C202" s="36" t="s">
        <v>25</v>
      </c>
      <c r="D202" s="94">
        <v>44698</v>
      </c>
      <c r="E202" s="94">
        <v>0</v>
      </c>
      <c r="F202" s="33">
        <v>1198498</v>
      </c>
      <c r="G202" s="33">
        <v>717490.03</v>
      </c>
      <c r="H202" s="24">
        <f t="shared" si="34"/>
        <v>59.86576781938727</v>
      </c>
      <c r="I202" s="33">
        <v>1198498</v>
      </c>
      <c r="J202" s="33">
        <f>1211808+324133+209070</f>
        <v>1745011</v>
      </c>
      <c r="K202" s="24">
        <f t="shared" si="35"/>
        <v>145.59982578193706</v>
      </c>
      <c r="L202" s="33">
        <v>1762633</v>
      </c>
      <c r="M202" s="33">
        <v>704576.22</v>
      </c>
      <c r="N202" s="33">
        <f t="shared" si="27"/>
        <v>39.972939346988284</v>
      </c>
      <c r="O202" s="33">
        <f>1211808+324133+209070</f>
        <v>1745011</v>
      </c>
      <c r="P202" s="33">
        <v>1845442</v>
      </c>
      <c r="Q202" s="33">
        <f>(P202/O202)*100</f>
        <v>105.75532188622307</v>
      </c>
    </row>
    <row r="203" spans="1:17" ht="94.5" customHeight="1">
      <c r="A203" s="82"/>
      <c r="B203" s="188" t="s">
        <v>60</v>
      </c>
      <c r="C203" s="115" t="s">
        <v>116</v>
      </c>
      <c r="D203" s="116"/>
      <c r="E203" s="66"/>
      <c r="F203" s="33">
        <v>10000</v>
      </c>
      <c r="G203" s="33">
        <v>4838.03</v>
      </c>
      <c r="H203" s="24">
        <f t="shared" si="34"/>
        <v>48.3803</v>
      </c>
      <c r="I203" s="33">
        <v>10000</v>
      </c>
      <c r="J203" s="33">
        <v>7447</v>
      </c>
      <c r="K203" s="24">
        <f t="shared" si="35"/>
        <v>74.47</v>
      </c>
      <c r="L203" s="33">
        <v>7447</v>
      </c>
      <c r="M203" s="33">
        <v>4049.85</v>
      </c>
      <c r="N203" s="33">
        <f t="shared" si="27"/>
        <v>54.38230159795891</v>
      </c>
      <c r="O203" s="33">
        <v>5398</v>
      </c>
      <c r="P203" s="33">
        <v>4205</v>
      </c>
      <c r="Q203" s="33">
        <f>(P203/O203)*100</f>
        <v>77.89922193404965</v>
      </c>
    </row>
    <row r="204" spans="1:17" ht="36" customHeight="1">
      <c r="A204" s="82"/>
      <c r="B204" s="166" t="s">
        <v>63</v>
      </c>
      <c r="C204" s="36" t="s">
        <v>22</v>
      </c>
      <c r="D204" s="66"/>
      <c r="E204" s="66"/>
      <c r="F204" s="33">
        <v>694673</v>
      </c>
      <c r="G204" s="33">
        <v>403925.06</v>
      </c>
      <c r="H204" s="24">
        <f t="shared" si="34"/>
        <v>58.14607160491339</v>
      </c>
      <c r="I204" s="33">
        <v>694673</v>
      </c>
      <c r="J204" s="33">
        <f>697346+109346</f>
        <v>806692</v>
      </c>
      <c r="K204" s="24">
        <f t="shared" si="35"/>
        <v>116.12542879887371</v>
      </c>
      <c r="L204" s="33">
        <v>833017</v>
      </c>
      <c r="M204" s="33">
        <v>390703.48</v>
      </c>
      <c r="N204" s="33">
        <f t="shared" si="27"/>
        <v>46.902221683350994</v>
      </c>
      <c r="O204" s="33">
        <f>697346+109346</f>
        <v>806692</v>
      </c>
      <c r="P204" s="33">
        <v>1065607</v>
      </c>
      <c r="Q204" s="33">
        <f>(P204/O204)*100</f>
        <v>132.0958928562574</v>
      </c>
    </row>
    <row r="205" spans="2:17" ht="21.75" customHeight="1">
      <c r="B205" s="176" t="s">
        <v>64</v>
      </c>
      <c r="C205" s="84" t="s">
        <v>23</v>
      </c>
      <c r="D205" s="31">
        <v>153750</v>
      </c>
      <c r="E205" s="31">
        <v>0</v>
      </c>
      <c r="F205" s="33">
        <v>0</v>
      </c>
      <c r="G205" s="33">
        <v>1136.5</v>
      </c>
      <c r="H205" s="24">
        <v>0</v>
      </c>
      <c r="I205" s="33">
        <v>1136.5</v>
      </c>
      <c r="J205" s="33">
        <v>0</v>
      </c>
      <c r="K205" s="24">
        <f t="shared" si="35"/>
        <v>0</v>
      </c>
      <c r="L205" s="33">
        <v>0</v>
      </c>
      <c r="M205" s="33">
        <v>1420.24</v>
      </c>
      <c r="N205" s="33">
        <v>0</v>
      </c>
      <c r="O205" s="33">
        <v>1420.24</v>
      </c>
      <c r="P205" s="33">
        <v>0</v>
      </c>
      <c r="Q205" s="33">
        <v>0</v>
      </c>
    </row>
    <row r="206" spans="1:17" s="232" customFormat="1" ht="33.75" customHeight="1">
      <c r="A206" s="5"/>
      <c r="B206" s="165" t="s">
        <v>108</v>
      </c>
      <c r="C206" s="34" t="s">
        <v>111</v>
      </c>
      <c r="D206" s="46">
        <v>382400</v>
      </c>
      <c r="E206" s="46">
        <v>0</v>
      </c>
      <c r="F206" s="24">
        <v>50000</v>
      </c>
      <c r="G206" s="24">
        <v>56368.21</v>
      </c>
      <c r="H206" s="24">
        <f>(G206/F206)*100</f>
        <v>112.73642</v>
      </c>
      <c r="I206" s="24">
        <v>56368.21</v>
      </c>
      <c r="J206" s="24">
        <v>0</v>
      </c>
      <c r="K206" s="24">
        <f t="shared" si="35"/>
        <v>0</v>
      </c>
      <c r="L206" s="24">
        <v>0</v>
      </c>
      <c r="M206" s="24">
        <v>190826.84</v>
      </c>
      <c r="N206" s="33">
        <v>0</v>
      </c>
      <c r="O206" s="24">
        <v>190826.84</v>
      </c>
      <c r="P206" s="24">
        <v>0</v>
      </c>
      <c r="Q206" s="33">
        <v>0</v>
      </c>
    </row>
    <row r="207" spans="1:17" ht="105" customHeight="1">
      <c r="A207" s="82"/>
      <c r="B207" s="166" t="s">
        <v>113</v>
      </c>
      <c r="C207" s="36" t="s">
        <v>142</v>
      </c>
      <c r="D207" s="31">
        <v>600</v>
      </c>
      <c r="E207" s="31">
        <v>0</v>
      </c>
      <c r="F207" s="33">
        <v>0</v>
      </c>
      <c r="G207" s="33">
        <v>0</v>
      </c>
      <c r="H207" s="24">
        <v>0</v>
      </c>
      <c r="I207" s="33">
        <v>15948.75</v>
      </c>
      <c r="J207" s="33">
        <v>33225</v>
      </c>
      <c r="K207" s="24">
        <v>0</v>
      </c>
      <c r="L207" s="33">
        <v>37700.06</v>
      </c>
      <c r="M207" s="33">
        <v>33671.14</v>
      </c>
      <c r="N207" s="33">
        <f aca="true" t="shared" si="36" ref="N207:N246">(M207/L207)*100</f>
        <v>89.31322655719912</v>
      </c>
      <c r="O207" s="33">
        <v>33671.14</v>
      </c>
      <c r="P207" s="33">
        <v>0</v>
      </c>
      <c r="Q207" s="33">
        <f>(P207/O207)*100</f>
        <v>0</v>
      </c>
    </row>
    <row r="208" spans="1:17" ht="88.5" customHeight="1">
      <c r="A208" s="82"/>
      <c r="B208" s="166" t="s">
        <v>158</v>
      </c>
      <c r="C208" s="36" t="s">
        <v>97</v>
      </c>
      <c r="D208" s="31">
        <v>600</v>
      </c>
      <c r="E208" s="31">
        <v>0</v>
      </c>
      <c r="F208" s="33">
        <v>0</v>
      </c>
      <c r="G208" s="33">
        <v>0</v>
      </c>
      <c r="H208" s="24">
        <v>0</v>
      </c>
      <c r="I208" s="33">
        <v>15948.75</v>
      </c>
      <c r="J208" s="33">
        <v>0</v>
      </c>
      <c r="K208" s="24">
        <v>0</v>
      </c>
      <c r="L208" s="33">
        <v>191142.14</v>
      </c>
      <c r="M208" s="33">
        <v>175052.82</v>
      </c>
      <c r="N208" s="33">
        <f t="shared" si="36"/>
        <v>91.58253643074205</v>
      </c>
      <c r="O208" s="33">
        <v>175052.82</v>
      </c>
      <c r="P208" s="33">
        <v>0</v>
      </c>
      <c r="Q208" s="33">
        <f>(P208/O208)*100</f>
        <v>0</v>
      </c>
    </row>
    <row r="209" spans="1:17" ht="43.5" customHeight="1">
      <c r="A209" s="189"/>
      <c r="B209" s="190">
        <v>80110</v>
      </c>
      <c r="C209" s="118" t="s">
        <v>81</v>
      </c>
      <c r="D209" s="119"/>
      <c r="E209" s="119"/>
      <c r="F209" s="81" t="e">
        <f>SUM(F210,#REF!)</f>
        <v>#REF!</v>
      </c>
      <c r="G209" s="81" t="e">
        <f>SUM(G210,#REF!)</f>
        <v>#REF!</v>
      </c>
      <c r="H209" s="81">
        <v>0</v>
      </c>
      <c r="I209" s="81" t="e">
        <f>SUM(I210,#REF!)</f>
        <v>#REF!</v>
      </c>
      <c r="J209" s="81" t="e">
        <f>SUM(J210,#REF!)</f>
        <v>#REF!</v>
      </c>
      <c r="K209" s="81">
        <v>0</v>
      </c>
      <c r="L209" s="81">
        <f>SUM(L210)</f>
        <v>32370</v>
      </c>
      <c r="M209" s="81">
        <f>SUM(M210)</f>
        <v>98469.05</v>
      </c>
      <c r="N209" s="81">
        <f t="shared" si="36"/>
        <v>304.19848625270316</v>
      </c>
      <c r="O209" s="81">
        <f>SUM(O210)</f>
        <v>98667.05</v>
      </c>
      <c r="P209" s="81">
        <f>SUM(P210)</f>
        <v>800</v>
      </c>
      <c r="Q209" s="81">
        <f>(P209/O209)*100</f>
        <v>0.8108076607134803</v>
      </c>
    </row>
    <row r="210" spans="2:17" ht="46.5">
      <c r="B210" s="163"/>
      <c r="C210" s="30" t="s">
        <v>120</v>
      </c>
      <c r="D210" s="32"/>
      <c r="E210" s="32"/>
      <c r="F210" s="29">
        <f>SUM(F211:F213)</f>
        <v>126026</v>
      </c>
      <c r="G210" s="29">
        <f>SUM(G211:G213)</f>
        <v>205538.21</v>
      </c>
      <c r="H210" s="29">
        <f>(G210/F210)*100</f>
        <v>163.09190960595433</v>
      </c>
      <c r="I210" s="29">
        <f>SUM(I211:I213)</f>
        <v>265422.21</v>
      </c>
      <c r="J210" s="29">
        <f>SUM(J211:J213)</f>
        <v>32370</v>
      </c>
      <c r="K210" s="29">
        <f>(J210/I210)*100</f>
        <v>12.195663656029387</v>
      </c>
      <c r="L210" s="29">
        <f>SUM(L211:L213)</f>
        <v>32370</v>
      </c>
      <c r="M210" s="29">
        <f>SUM(M211:M213)</f>
        <v>98469.05</v>
      </c>
      <c r="N210" s="81">
        <f t="shared" si="36"/>
        <v>304.19848625270316</v>
      </c>
      <c r="O210" s="29">
        <f>SUM(O211:O213)</f>
        <v>98667.05</v>
      </c>
      <c r="P210" s="29">
        <f>SUM(P211:P213)</f>
        <v>800</v>
      </c>
      <c r="Q210" s="81">
        <f>(P210/O210)*100</f>
        <v>0.8108076607134803</v>
      </c>
    </row>
    <row r="211" spans="1:17" ht="32.25" customHeight="1">
      <c r="A211" s="82"/>
      <c r="B211" s="176" t="s">
        <v>61</v>
      </c>
      <c r="C211" s="36" t="s">
        <v>25</v>
      </c>
      <c r="D211" s="94">
        <v>44698</v>
      </c>
      <c r="E211" s="94">
        <v>0</v>
      </c>
      <c r="F211" s="33">
        <v>0</v>
      </c>
      <c r="G211" s="33">
        <v>778</v>
      </c>
      <c r="H211" s="24">
        <v>0</v>
      </c>
      <c r="I211" s="33">
        <v>778</v>
      </c>
      <c r="J211" s="33">
        <v>800</v>
      </c>
      <c r="K211" s="24">
        <v>0</v>
      </c>
      <c r="L211" s="33">
        <v>800</v>
      </c>
      <c r="M211" s="33">
        <v>593</v>
      </c>
      <c r="N211" s="33">
        <f t="shared" si="36"/>
        <v>74.125</v>
      </c>
      <c r="O211" s="33">
        <v>791</v>
      </c>
      <c r="P211" s="33">
        <v>800</v>
      </c>
      <c r="Q211" s="33">
        <f>(P211/O211)*100</f>
        <v>101.13780025284449</v>
      </c>
    </row>
    <row r="212" spans="2:17" ht="33.75" customHeight="1">
      <c r="B212" s="165" t="s">
        <v>108</v>
      </c>
      <c r="C212" s="34" t="s">
        <v>111</v>
      </c>
      <c r="D212" s="46">
        <v>382400</v>
      </c>
      <c r="E212" s="46">
        <v>0</v>
      </c>
      <c r="F212" s="24">
        <v>50000</v>
      </c>
      <c r="G212" s="24">
        <v>56368.21</v>
      </c>
      <c r="H212" s="24">
        <f>(G212/F212)*100</f>
        <v>112.73642</v>
      </c>
      <c r="I212" s="24">
        <v>56368.21</v>
      </c>
      <c r="J212" s="24">
        <v>0</v>
      </c>
      <c r="K212" s="24">
        <f>(J212/I212)*100</f>
        <v>0</v>
      </c>
      <c r="L212" s="24">
        <v>0</v>
      </c>
      <c r="M212" s="24">
        <v>2783.05</v>
      </c>
      <c r="N212" s="33">
        <v>0</v>
      </c>
      <c r="O212" s="24">
        <v>2783.05</v>
      </c>
      <c r="P212" s="24">
        <v>0</v>
      </c>
      <c r="Q212" s="33">
        <v>0</v>
      </c>
    </row>
    <row r="213" spans="2:17" ht="72" customHeight="1">
      <c r="B213" s="180">
        <v>2310</v>
      </c>
      <c r="C213" s="47" t="s">
        <v>41</v>
      </c>
      <c r="D213" s="46">
        <v>112868</v>
      </c>
      <c r="E213" s="46">
        <v>0</v>
      </c>
      <c r="F213" s="24">
        <v>76026</v>
      </c>
      <c r="G213" s="24">
        <v>148392</v>
      </c>
      <c r="H213" s="24">
        <f>(G213/F213)*100</f>
        <v>195.18585746981296</v>
      </c>
      <c r="I213" s="24">
        <v>208276</v>
      </c>
      <c r="J213" s="24">
        <v>31570</v>
      </c>
      <c r="K213" s="24">
        <f>(J213/I213)*100</f>
        <v>15.157771418694423</v>
      </c>
      <c r="L213" s="24">
        <v>31570</v>
      </c>
      <c r="M213" s="24">
        <v>95093</v>
      </c>
      <c r="N213" s="33">
        <f t="shared" si="36"/>
        <v>301.2131770668356</v>
      </c>
      <c r="O213" s="24">
        <v>95093</v>
      </c>
      <c r="P213" s="24">
        <v>0</v>
      </c>
      <c r="Q213" s="33">
        <f>(P213/O213)*100</f>
        <v>0</v>
      </c>
    </row>
    <row r="214" spans="1:17" s="204" customFormat="1" ht="23.25">
      <c r="A214" s="82"/>
      <c r="B214" s="248"/>
      <c r="C214" s="249"/>
      <c r="D214" s="243"/>
      <c r="E214" s="243"/>
      <c r="F214" s="247"/>
      <c r="G214" s="247"/>
      <c r="H214" s="244"/>
      <c r="I214" s="244"/>
      <c r="J214" s="244"/>
      <c r="K214" s="244"/>
      <c r="L214" s="247"/>
      <c r="M214" s="247"/>
      <c r="N214" s="244"/>
      <c r="O214" s="247"/>
      <c r="P214" s="244"/>
      <c r="Q214" s="244"/>
    </row>
    <row r="215" spans="2:17" ht="35.25" customHeight="1">
      <c r="B215" s="164">
        <v>80195</v>
      </c>
      <c r="C215" s="234" t="s">
        <v>18</v>
      </c>
      <c r="D215" s="96" t="e">
        <f>SUM(#REF!,#REF!)</f>
        <v>#REF!</v>
      </c>
      <c r="E215" s="96" t="e">
        <f>SUM(#REF!,#REF!)</f>
        <v>#REF!</v>
      </c>
      <c r="F215" s="81">
        <f aca="true" t="shared" si="37" ref="F215:P215">SUM(F216)</f>
        <v>72473</v>
      </c>
      <c r="G215" s="81">
        <f t="shared" si="37"/>
        <v>0</v>
      </c>
      <c r="H215" s="81">
        <f t="shared" si="37"/>
        <v>0</v>
      </c>
      <c r="I215" s="81">
        <f t="shared" si="37"/>
        <v>38802</v>
      </c>
      <c r="J215" s="81">
        <f t="shared" si="37"/>
        <v>613391</v>
      </c>
      <c r="K215" s="81">
        <f t="shared" si="37"/>
        <v>1580.8231534456986</v>
      </c>
      <c r="L215" s="81">
        <f t="shared" si="37"/>
        <v>65673</v>
      </c>
      <c r="M215" s="81">
        <f t="shared" si="37"/>
        <v>13282</v>
      </c>
      <c r="N215" s="81">
        <f t="shared" si="36"/>
        <v>20.224445358061914</v>
      </c>
      <c r="O215" s="81">
        <f t="shared" si="37"/>
        <v>65673</v>
      </c>
      <c r="P215" s="81">
        <f t="shared" si="37"/>
        <v>0</v>
      </c>
      <c r="Q215" s="81">
        <f aca="true" t="shared" si="38" ref="Q215:Q220">(P215/O215)*100</f>
        <v>0</v>
      </c>
    </row>
    <row r="216" spans="2:17" ht="46.5">
      <c r="B216" s="163"/>
      <c r="C216" s="30" t="s">
        <v>121</v>
      </c>
      <c r="D216" s="31"/>
      <c r="E216" s="31"/>
      <c r="F216" s="81">
        <f>SUM(F219:F219)</f>
        <v>72473</v>
      </c>
      <c r="G216" s="81">
        <f>SUM(G219:G219)</f>
        <v>0</v>
      </c>
      <c r="H216" s="29">
        <f>(G216/F216)*100</f>
        <v>0</v>
      </c>
      <c r="I216" s="81">
        <f>SUM(I219:I219)</f>
        <v>38802</v>
      </c>
      <c r="J216" s="81">
        <f>SUM(J217:J219)</f>
        <v>613391</v>
      </c>
      <c r="K216" s="29">
        <f>(J216/I216)*100</f>
        <v>1580.8231534456986</v>
      </c>
      <c r="L216" s="81">
        <f>SUM(L217:L219)</f>
        <v>65673</v>
      </c>
      <c r="M216" s="81">
        <f>SUM(M217:M219)</f>
        <v>13282</v>
      </c>
      <c r="N216" s="81">
        <f t="shared" si="36"/>
        <v>20.224445358061914</v>
      </c>
      <c r="O216" s="81">
        <f>SUM(O217:O219)</f>
        <v>65673</v>
      </c>
      <c r="P216" s="81">
        <f>SUM(P217:P219)</f>
        <v>0</v>
      </c>
      <c r="Q216" s="81">
        <f t="shared" si="38"/>
        <v>0</v>
      </c>
    </row>
    <row r="217" spans="2:17" ht="97.5" customHeight="1">
      <c r="B217" s="166" t="s">
        <v>85</v>
      </c>
      <c r="C217" s="64" t="s">
        <v>24</v>
      </c>
      <c r="D217" s="66"/>
      <c r="E217" s="66"/>
      <c r="F217" s="33">
        <v>3000</v>
      </c>
      <c r="G217" s="33">
        <v>1500</v>
      </c>
      <c r="H217" s="24">
        <f>(G217/F217)*100</f>
        <v>50</v>
      </c>
      <c r="I217" s="33">
        <v>3000</v>
      </c>
      <c r="J217" s="33">
        <v>0</v>
      </c>
      <c r="K217" s="24">
        <f>(J217/I217)*100</f>
        <v>0</v>
      </c>
      <c r="L217" s="33">
        <v>13150</v>
      </c>
      <c r="M217" s="33">
        <v>13150</v>
      </c>
      <c r="N217" s="33">
        <f t="shared" si="36"/>
        <v>100</v>
      </c>
      <c r="O217" s="33">
        <v>13150</v>
      </c>
      <c r="P217" s="33">
        <v>0</v>
      </c>
      <c r="Q217" s="33">
        <f t="shared" si="38"/>
        <v>0</v>
      </c>
    </row>
    <row r="218" spans="1:17" ht="72" customHeight="1">
      <c r="A218" s="82"/>
      <c r="B218" s="164">
        <v>2030</v>
      </c>
      <c r="C218" s="48" t="s">
        <v>46</v>
      </c>
      <c r="D218" s="31">
        <v>451000</v>
      </c>
      <c r="E218" s="31">
        <v>0</v>
      </c>
      <c r="F218" s="33">
        <v>626000</v>
      </c>
      <c r="G218" s="33">
        <v>440266</v>
      </c>
      <c r="H218" s="33">
        <f>(G218/F218)*100</f>
        <v>70.33003194888178</v>
      </c>
      <c r="I218" s="33">
        <v>626000</v>
      </c>
      <c r="J218" s="33">
        <v>561000</v>
      </c>
      <c r="K218" s="33">
        <f>(J218/I218)*100</f>
        <v>89.61661341853035</v>
      </c>
      <c r="L218" s="33">
        <v>132</v>
      </c>
      <c r="M218" s="33">
        <v>132</v>
      </c>
      <c r="N218" s="33">
        <f t="shared" si="36"/>
        <v>100</v>
      </c>
      <c r="O218" s="33">
        <v>132</v>
      </c>
      <c r="P218" s="33">
        <v>0</v>
      </c>
      <c r="Q218" s="33">
        <f t="shared" si="38"/>
        <v>0</v>
      </c>
    </row>
    <row r="219" spans="2:17" ht="94.5" customHeight="1" thickBot="1">
      <c r="B219" s="192">
        <v>2707</v>
      </c>
      <c r="C219" s="120" t="s">
        <v>97</v>
      </c>
      <c r="D219" s="121"/>
      <c r="E219" s="121"/>
      <c r="F219" s="33">
        <v>72473</v>
      </c>
      <c r="G219" s="33">
        <v>0</v>
      </c>
      <c r="H219" s="43">
        <f>(G219/F219)*100</f>
        <v>0</v>
      </c>
      <c r="I219" s="33">
        <v>38802</v>
      </c>
      <c r="J219" s="33">
        <v>52391</v>
      </c>
      <c r="K219" s="43">
        <f>(J219/I219)*100</f>
        <v>135.0213906499665</v>
      </c>
      <c r="L219" s="33">
        <v>52391</v>
      </c>
      <c r="M219" s="33">
        <v>0</v>
      </c>
      <c r="N219" s="68">
        <f t="shared" si="36"/>
        <v>0</v>
      </c>
      <c r="O219" s="33">
        <v>52391</v>
      </c>
      <c r="P219" s="33">
        <v>0</v>
      </c>
      <c r="Q219" s="68">
        <v>0</v>
      </c>
    </row>
    <row r="220" spans="2:17" ht="28.5" customHeight="1" thickBot="1">
      <c r="B220" s="177"/>
      <c r="C220" s="37" t="s">
        <v>86</v>
      </c>
      <c r="D220" s="70" t="e">
        <f>SUM(D193,D198,#REF!,D215)</f>
        <v>#REF!</v>
      </c>
      <c r="E220" s="70" t="e">
        <f>SUM(E193,E198,#REF!,E215)</f>
        <v>#REF!</v>
      </c>
      <c r="F220" s="39" t="e">
        <f>SUM(F193,F198,F209,#REF!,F215)</f>
        <v>#REF!</v>
      </c>
      <c r="G220" s="39" t="e">
        <f>SUM(G193,G198,G209,#REF!,G215)</f>
        <v>#REF!</v>
      </c>
      <c r="H220" s="110" t="e">
        <f>(G220/F220)*100</f>
        <v>#REF!</v>
      </c>
      <c r="I220" s="39" t="e">
        <f>SUM(I193,I198,I209,#REF!,I215)</f>
        <v>#REF!</v>
      </c>
      <c r="J220" s="39" t="e">
        <f>SUM(J193,J198,J209,J215)</f>
        <v>#REF!</v>
      </c>
      <c r="K220" s="110" t="e">
        <f>(J220/I220)*100</f>
        <v>#REF!</v>
      </c>
      <c r="L220" s="39">
        <f>SUM(L193,L198,L209,L215)</f>
        <v>3013890.2</v>
      </c>
      <c r="M220" s="39">
        <f>SUM(M193,M198,M209,M215)</f>
        <v>1670121.11</v>
      </c>
      <c r="N220" s="130">
        <f t="shared" si="36"/>
        <v>55.414132538736816</v>
      </c>
      <c r="O220" s="39">
        <f>SUM(O193,O198,O209,O215)</f>
        <v>3198841.09</v>
      </c>
      <c r="P220" s="39">
        <f>SUM(P193,P198,P209,P215)</f>
        <v>2985836</v>
      </c>
      <c r="Q220" s="130">
        <f t="shared" si="38"/>
        <v>93.34117938318718</v>
      </c>
    </row>
    <row r="221" spans="2:17" ht="28.5" customHeight="1">
      <c r="B221" s="145"/>
      <c r="C221" s="73"/>
      <c r="D221" s="74"/>
      <c r="E221" s="74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</row>
    <row r="222" spans="1:17" ht="24" thickBot="1">
      <c r="A222" s="82"/>
      <c r="B222" s="111"/>
      <c r="C222" s="111"/>
      <c r="D222" s="111"/>
      <c r="E222" s="111"/>
      <c r="F222" s="112"/>
      <c r="G222" s="112"/>
      <c r="H222" s="113"/>
      <c r="I222" s="112"/>
      <c r="J222" s="113"/>
      <c r="K222" s="113"/>
      <c r="L222" s="112"/>
      <c r="M222" s="112"/>
      <c r="N222" s="113"/>
      <c r="O222" s="112"/>
      <c r="P222" s="113"/>
      <c r="Q222" s="113"/>
    </row>
    <row r="223" spans="2:17" ht="26.25" customHeight="1">
      <c r="B223" s="161">
        <v>851</v>
      </c>
      <c r="C223" s="114" t="s">
        <v>4</v>
      </c>
      <c r="D223" s="57"/>
      <c r="E223" s="57"/>
      <c r="F223" s="86"/>
      <c r="G223" s="86"/>
      <c r="H223" s="87"/>
      <c r="I223" s="86"/>
      <c r="J223" s="87"/>
      <c r="K223" s="87"/>
      <c r="L223" s="86"/>
      <c r="M223" s="86"/>
      <c r="N223" s="24"/>
      <c r="O223" s="86"/>
      <c r="P223" s="87"/>
      <c r="Q223" s="24"/>
    </row>
    <row r="224" spans="2:17" ht="23.25">
      <c r="B224" s="53"/>
      <c r="C224" s="82"/>
      <c r="D224" s="35"/>
      <c r="E224" s="35"/>
      <c r="F224" s="44"/>
      <c r="G224" s="44"/>
      <c r="H224" s="43"/>
      <c r="I224" s="44"/>
      <c r="J224" s="43"/>
      <c r="K224" s="43"/>
      <c r="L224" s="44"/>
      <c r="M224" s="44"/>
      <c r="N224" s="62"/>
      <c r="O224" s="44"/>
      <c r="P224" s="43"/>
      <c r="Q224" s="62"/>
    </row>
    <row r="225" spans="2:17" ht="23.25">
      <c r="B225" s="161">
        <v>85154</v>
      </c>
      <c r="C225" s="27" t="s">
        <v>42</v>
      </c>
      <c r="D225" s="28">
        <f>SUM(D227)</f>
        <v>500000</v>
      </c>
      <c r="E225" s="28">
        <f>SUM(E227)</f>
        <v>0</v>
      </c>
      <c r="F225" s="29">
        <f aca="true" t="shared" si="39" ref="F225:P225">SUM(F226)</f>
        <v>700000</v>
      </c>
      <c r="G225" s="29">
        <f t="shared" si="39"/>
        <v>721065.35</v>
      </c>
      <c r="H225" s="29">
        <f t="shared" si="39"/>
        <v>103.00933571428573</v>
      </c>
      <c r="I225" s="29">
        <f t="shared" si="39"/>
        <v>730000</v>
      </c>
      <c r="J225" s="29">
        <f t="shared" si="39"/>
        <v>750000</v>
      </c>
      <c r="K225" s="29">
        <f t="shared" si="39"/>
        <v>102.73972602739727</v>
      </c>
      <c r="L225" s="29">
        <f t="shared" si="39"/>
        <v>750000</v>
      </c>
      <c r="M225" s="29">
        <f t="shared" si="39"/>
        <v>740897.16</v>
      </c>
      <c r="N225" s="29">
        <f t="shared" si="36"/>
        <v>98.786288</v>
      </c>
      <c r="O225" s="29">
        <f t="shared" si="39"/>
        <v>750000</v>
      </c>
      <c r="P225" s="29">
        <f t="shared" si="39"/>
        <v>760000</v>
      </c>
      <c r="Q225" s="29">
        <f>(P225/O225)*100</f>
        <v>101.33333333333334</v>
      </c>
    </row>
    <row r="226" spans="2:17" ht="46.5">
      <c r="B226" s="163"/>
      <c r="C226" s="30" t="s">
        <v>121</v>
      </c>
      <c r="D226" s="31"/>
      <c r="E226" s="31"/>
      <c r="F226" s="81">
        <f>SUM(F227:F227)</f>
        <v>700000</v>
      </c>
      <c r="G226" s="81">
        <f>SUM(G227:G227)</f>
        <v>721065.35</v>
      </c>
      <c r="H226" s="29">
        <f>(G226/F226)*100</f>
        <v>103.00933571428573</v>
      </c>
      <c r="I226" s="81">
        <f>SUM(I227:I227)</f>
        <v>730000</v>
      </c>
      <c r="J226" s="81">
        <f>SUM(J227:J227)</f>
        <v>750000</v>
      </c>
      <c r="K226" s="29">
        <f>(J226/I226)*100</f>
        <v>102.73972602739727</v>
      </c>
      <c r="L226" s="81">
        <f>SUM(L227:L227)</f>
        <v>750000</v>
      </c>
      <c r="M226" s="81">
        <f>SUM(M227:M227)</f>
        <v>740897.16</v>
      </c>
      <c r="N226" s="81">
        <f t="shared" si="36"/>
        <v>98.786288</v>
      </c>
      <c r="O226" s="81">
        <f>SUM(O227:O227)</f>
        <v>750000</v>
      </c>
      <c r="P226" s="81">
        <f>SUM(P227:P227)</f>
        <v>760000</v>
      </c>
      <c r="Q226" s="81">
        <f>(P226/O226)*100</f>
        <v>101.33333333333334</v>
      </c>
    </row>
    <row r="227" spans="2:17" ht="48.75" customHeight="1">
      <c r="B227" s="176" t="s">
        <v>114</v>
      </c>
      <c r="C227" s="122" t="s">
        <v>43</v>
      </c>
      <c r="D227" s="31">
        <v>500000</v>
      </c>
      <c r="E227" s="31">
        <v>0</v>
      </c>
      <c r="F227" s="33">
        <v>700000</v>
      </c>
      <c r="G227" s="33">
        <v>721065.35</v>
      </c>
      <c r="H227" s="24">
        <f>(G227/F227)*100</f>
        <v>103.00933571428573</v>
      </c>
      <c r="I227" s="33">
        <v>730000</v>
      </c>
      <c r="J227" s="33">
        <v>750000</v>
      </c>
      <c r="K227" s="24">
        <f>(J227/I227)*100</f>
        <v>102.73972602739727</v>
      </c>
      <c r="L227" s="33">
        <v>750000</v>
      </c>
      <c r="M227" s="33">
        <v>740897.16</v>
      </c>
      <c r="N227" s="33">
        <f t="shared" si="36"/>
        <v>98.786288</v>
      </c>
      <c r="O227" s="33">
        <v>750000</v>
      </c>
      <c r="P227" s="33">
        <v>760000</v>
      </c>
      <c r="Q227" s="33">
        <f>(P227/O227)*100</f>
        <v>101.33333333333334</v>
      </c>
    </row>
    <row r="228" spans="2:17" ht="23.25">
      <c r="B228" s="191"/>
      <c r="C228" s="63"/>
      <c r="D228" s="35"/>
      <c r="E228" s="35"/>
      <c r="F228" s="44"/>
      <c r="G228" s="44"/>
      <c r="H228" s="43"/>
      <c r="I228" s="43"/>
      <c r="J228" s="43"/>
      <c r="K228" s="43"/>
      <c r="L228" s="43"/>
      <c r="M228" s="43"/>
      <c r="N228" s="62"/>
      <c r="O228" s="43"/>
      <c r="P228" s="43"/>
      <c r="Q228" s="62"/>
    </row>
    <row r="229" spans="2:17" ht="23.25">
      <c r="B229" s="161">
        <v>85195</v>
      </c>
      <c r="C229" s="27" t="s">
        <v>18</v>
      </c>
      <c r="D229" s="28">
        <f>SUM(D231)</f>
        <v>600</v>
      </c>
      <c r="E229" s="28">
        <f>SUM(E231)</f>
        <v>0</v>
      </c>
      <c r="F229" s="29">
        <f>SUM(F231)</f>
        <v>270</v>
      </c>
      <c r="G229" s="29">
        <f>SUM(G231)</f>
        <v>0</v>
      </c>
      <c r="H229" s="29">
        <f>(G229/F229)*100</f>
        <v>0</v>
      </c>
      <c r="I229" s="29">
        <f>SUM(I231)</f>
        <v>270</v>
      </c>
      <c r="J229" s="29">
        <f>SUM(J231)</f>
        <v>1440</v>
      </c>
      <c r="K229" s="29">
        <f>(J229/I229)*100</f>
        <v>533.3333333333333</v>
      </c>
      <c r="L229" s="29">
        <f>SUM(L231)</f>
        <v>69</v>
      </c>
      <c r="M229" s="29">
        <f>SUM(M231)</f>
        <v>0</v>
      </c>
      <c r="N229" s="29">
        <f t="shared" si="36"/>
        <v>0</v>
      </c>
      <c r="O229" s="29">
        <f>SUM(O231)</f>
        <v>69</v>
      </c>
      <c r="P229" s="29">
        <f>SUM(P231)</f>
        <v>100</v>
      </c>
      <c r="Q229" s="29">
        <f>(P229/O229)*100</f>
        <v>144.92753623188406</v>
      </c>
    </row>
    <row r="230" spans="2:17" ht="46.5">
      <c r="B230" s="163"/>
      <c r="C230" s="30" t="s">
        <v>121</v>
      </c>
      <c r="D230" s="31"/>
      <c r="E230" s="31"/>
      <c r="F230" s="81">
        <f>SUM(F231)</f>
        <v>270</v>
      </c>
      <c r="G230" s="81">
        <f>SUM(G231)</f>
        <v>0</v>
      </c>
      <c r="H230" s="29">
        <f>(G230/F230)*100</f>
        <v>0</v>
      </c>
      <c r="I230" s="81">
        <f>SUM(I231)</f>
        <v>270</v>
      </c>
      <c r="J230" s="81">
        <f>SUM(J231)</f>
        <v>1440</v>
      </c>
      <c r="K230" s="29">
        <f>(J230/I230)*100</f>
        <v>533.3333333333333</v>
      </c>
      <c r="L230" s="81">
        <f>SUM(L231)</f>
        <v>69</v>
      </c>
      <c r="M230" s="81">
        <f>SUM(M231)</f>
        <v>0</v>
      </c>
      <c r="N230" s="81">
        <f t="shared" si="36"/>
        <v>0</v>
      </c>
      <c r="O230" s="81">
        <f>SUM(O231)</f>
        <v>69</v>
      </c>
      <c r="P230" s="81">
        <f>SUM(P231)</f>
        <v>100</v>
      </c>
      <c r="Q230" s="81">
        <f>(P230/O230)*100</f>
        <v>144.92753623188406</v>
      </c>
    </row>
    <row r="231" spans="2:17" ht="86.25" customHeight="1" thickBot="1">
      <c r="B231" s="165" t="s">
        <v>98</v>
      </c>
      <c r="C231" s="36" t="s">
        <v>99</v>
      </c>
      <c r="D231" s="32">
        <v>600</v>
      </c>
      <c r="E231" s="32">
        <v>0</v>
      </c>
      <c r="F231" s="24">
        <v>270</v>
      </c>
      <c r="G231" s="24">
        <v>0</v>
      </c>
      <c r="H231" s="68">
        <f>(G231/F231)*100</f>
        <v>0</v>
      </c>
      <c r="I231" s="24">
        <v>270</v>
      </c>
      <c r="J231" s="24">
        <v>1440</v>
      </c>
      <c r="K231" s="24">
        <f>(J231/I231)*100</f>
        <v>533.3333333333333</v>
      </c>
      <c r="L231" s="24">
        <v>69</v>
      </c>
      <c r="M231" s="24">
        <v>0</v>
      </c>
      <c r="N231" s="68">
        <f t="shared" si="36"/>
        <v>0</v>
      </c>
      <c r="O231" s="24">
        <v>69</v>
      </c>
      <c r="P231" s="24">
        <v>100</v>
      </c>
      <c r="Q231" s="68">
        <f>(P231/O231)*100</f>
        <v>144.92753623188406</v>
      </c>
    </row>
    <row r="232" spans="2:17" ht="31.5" customHeight="1" thickBot="1">
      <c r="B232" s="172"/>
      <c r="C232" s="37" t="s">
        <v>14</v>
      </c>
      <c r="D232" s="38" t="e">
        <f>SUM(D225,#REF!)</f>
        <v>#REF!</v>
      </c>
      <c r="E232" s="38" t="e">
        <f>SUM(E225,#REF!)</f>
        <v>#REF!</v>
      </c>
      <c r="F232" s="39" t="e">
        <f>SUM(F225,#REF!,F229)</f>
        <v>#REF!</v>
      </c>
      <c r="G232" s="39" t="e">
        <f>SUM(G225,#REF!,G229)</f>
        <v>#REF!</v>
      </c>
      <c r="H232" s="29" t="e">
        <f>(G232/F232)*100</f>
        <v>#REF!</v>
      </c>
      <c r="I232" s="39" t="e">
        <f>SUM(I225,#REF!,I229)</f>
        <v>#REF!</v>
      </c>
      <c r="J232" s="39">
        <f>SUM(J225,J229)</f>
        <v>751440</v>
      </c>
      <c r="K232" s="29" t="e">
        <f>(J232/I232)*100</f>
        <v>#REF!</v>
      </c>
      <c r="L232" s="39">
        <f>SUM(L225,L229)</f>
        <v>750069</v>
      </c>
      <c r="M232" s="39">
        <f>SUM(M225,M229)</f>
        <v>740897.16</v>
      </c>
      <c r="N232" s="130">
        <f t="shared" si="36"/>
        <v>98.77720049755423</v>
      </c>
      <c r="O232" s="39">
        <f>SUM(O225,O229)</f>
        <v>750069</v>
      </c>
      <c r="P232" s="39">
        <f>SUM(P225,P229)</f>
        <v>760100</v>
      </c>
      <c r="Q232" s="130">
        <f>(P232/O232)*100</f>
        <v>101.3373436310526</v>
      </c>
    </row>
    <row r="233" spans="2:17" ht="23.25">
      <c r="B233" s="145"/>
      <c r="C233" s="73"/>
      <c r="D233" s="74"/>
      <c r="E233" s="74"/>
      <c r="F233" s="75"/>
      <c r="G233" s="75"/>
      <c r="H233" s="76"/>
      <c r="I233" s="75"/>
      <c r="J233" s="76"/>
      <c r="K233" s="76"/>
      <c r="L233" s="75"/>
      <c r="M233" s="75"/>
      <c r="N233" s="56"/>
      <c r="O233" s="75"/>
      <c r="P233" s="76"/>
      <c r="Q233" s="56"/>
    </row>
    <row r="234" spans="2:17" ht="24" thickBot="1">
      <c r="B234" s="111"/>
      <c r="C234" s="77"/>
      <c r="D234" s="78"/>
      <c r="E234" s="78"/>
      <c r="F234" s="79"/>
      <c r="G234" s="79"/>
      <c r="H234" s="80"/>
      <c r="I234" s="79"/>
      <c r="J234" s="80"/>
      <c r="K234" s="80"/>
      <c r="L234" s="79"/>
      <c r="M234" s="79"/>
      <c r="N234" s="224"/>
      <c r="O234" s="79"/>
      <c r="P234" s="80"/>
      <c r="Q234" s="224"/>
    </row>
    <row r="235" spans="1:17" ht="26.25" customHeight="1">
      <c r="A235" s="82"/>
      <c r="B235" s="180">
        <v>852</v>
      </c>
      <c r="C235" s="114" t="s">
        <v>44</v>
      </c>
      <c r="D235" s="57"/>
      <c r="E235" s="57"/>
      <c r="F235" s="86"/>
      <c r="G235" s="86"/>
      <c r="H235" s="87"/>
      <c r="I235" s="86"/>
      <c r="J235" s="87"/>
      <c r="K235" s="87"/>
      <c r="L235" s="86"/>
      <c r="M235" s="86"/>
      <c r="N235" s="24"/>
      <c r="O235" s="86"/>
      <c r="P235" s="87"/>
      <c r="Q235" s="24"/>
    </row>
    <row r="236" spans="1:17" ht="25.5" customHeight="1">
      <c r="A236" s="82"/>
      <c r="B236" s="180">
        <v>85202</v>
      </c>
      <c r="C236" s="123" t="s">
        <v>144</v>
      </c>
      <c r="D236" s="28">
        <f>SUM(D240)</f>
        <v>100000</v>
      </c>
      <c r="E236" s="28">
        <f>SUM(E240)</f>
        <v>0</v>
      </c>
      <c r="F236" s="29">
        <f>SUM(F237)</f>
        <v>0</v>
      </c>
      <c r="G236" s="29">
        <f>SUM(G237)</f>
        <v>0</v>
      </c>
      <c r="H236" s="29">
        <v>0</v>
      </c>
      <c r="I236" s="29">
        <f>SUM(I237)</f>
        <v>0</v>
      </c>
      <c r="J236" s="29">
        <f>SUM(J237)</f>
        <v>419097</v>
      </c>
      <c r="K236" s="29">
        <v>0</v>
      </c>
      <c r="L236" s="29">
        <f>SUM(L237)</f>
        <v>419097</v>
      </c>
      <c r="M236" s="29">
        <f>SUM(M237)</f>
        <v>190709.80999999997</v>
      </c>
      <c r="N236" s="81">
        <f t="shared" si="36"/>
        <v>45.5049332254824</v>
      </c>
      <c r="O236" s="29">
        <f>SUM(O237)</f>
        <v>254232.81</v>
      </c>
      <c r="P236" s="29">
        <f>SUM(P237)</f>
        <v>0</v>
      </c>
      <c r="Q236" s="81">
        <f>(P236/O236)*100</f>
        <v>0</v>
      </c>
    </row>
    <row r="237" spans="1:17" ht="46.5" customHeight="1">
      <c r="A237" s="82"/>
      <c r="B237" s="163"/>
      <c r="C237" s="30" t="s">
        <v>121</v>
      </c>
      <c r="D237" s="31"/>
      <c r="E237" s="31"/>
      <c r="F237" s="81">
        <f>SUM(F238:F240)</f>
        <v>0</v>
      </c>
      <c r="G237" s="81">
        <f>SUM(G238:G240)</f>
        <v>0</v>
      </c>
      <c r="H237" s="29">
        <v>0</v>
      </c>
      <c r="I237" s="81">
        <f>SUM(I238:I240)</f>
        <v>0</v>
      </c>
      <c r="J237" s="81">
        <f>SUM(J238:J241)</f>
        <v>419097</v>
      </c>
      <c r="K237" s="29">
        <v>0</v>
      </c>
      <c r="L237" s="81">
        <f>SUM(L238:L241)</f>
        <v>419097</v>
      </c>
      <c r="M237" s="81">
        <f>SUM(M238:M241)</f>
        <v>190709.80999999997</v>
      </c>
      <c r="N237" s="81">
        <f t="shared" si="36"/>
        <v>45.5049332254824</v>
      </c>
      <c r="O237" s="81">
        <f>SUM(O238:O241)</f>
        <v>254232.81</v>
      </c>
      <c r="P237" s="81">
        <f>SUM(P238:P241)</f>
        <v>0</v>
      </c>
      <c r="Q237" s="81">
        <f>(P237/O237)*100</f>
        <v>0</v>
      </c>
    </row>
    <row r="238" spans="1:17" ht="32.25" customHeight="1">
      <c r="A238" s="82"/>
      <c r="B238" s="176" t="s">
        <v>61</v>
      </c>
      <c r="C238" s="36" t="s">
        <v>25</v>
      </c>
      <c r="D238" s="94">
        <v>44698</v>
      </c>
      <c r="E238" s="94">
        <v>0</v>
      </c>
      <c r="F238" s="33">
        <v>0</v>
      </c>
      <c r="G238" s="33">
        <v>0</v>
      </c>
      <c r="H238" s="24">
        <v>0</v>
      </c>
      <c r="I238" s="33">
        <v>0</v>
      </c>
      <c r="J238" s="33">
        <v>300595</v>
      </c>
      <c r="K238" s="24">
        <v>0</v>
      </c>
      <c r="L238" s="33">
        <v>300595</v>
      </c>
      <c r="M238" s="33">
        <v>158180.3</v>
      </c>
      <c r="N238" s="33">
        <f t="shared" si="36"/>
        <v>52.62239890883082</v>
      </c>
      <c r="O238" s="33">
        <v>210910</v>
      </c>
      <c r="P238" s="33">
        <v>0</v>
      </c>
      <c r="Q238" s="33">
        <f>(P238/O238)*100</f>
        <v>0</v>
      </c>
    </row>
    <row r="239" spans="2:17" ht="84.75" customHeight="1">
      <c r="B239" s="166" t="s">
        <v>60</v>
      </c>
      <c r="C239" s="48" t="s">
        <v>116</v>
      </c>
      <c r="D239" s="31">
        <v>170000</v>
      </c>
      <c r="E239" s="31">
        <v>0</v>
      </c>
      <c r="F239" s="33">
        <v>0</v>
      </c>
      <c r="G239" s="33">
        <v>0</v>
      </c>
      <c r="H239" s="24">
        <v>0</v>
      </c>
      <c r="I239" s="33">
        <v>0</v>
      </c>
      <c r="J239" s="33">
        <v>13976</v>
      </c>
      <c r="K239" s="24">
        <v>0</v>
      </c>
      <c r="L239" s="33">
        <v>13976</v>
      </c>
      <c r="M239" s="33">
        <v>4150.77</v>
      </c>
      <c r="N239" s="33">
        <f t="shared" si="36"/>
        <v>29.699270177447058</v>
      </c>
      <c r="O239" s="33">
        <v>5533</v>
      </c>
      <c r="P239" s="33">
        <v>0</v>
      </c>
      <c r="Q239" s="33">
        <f>(P239/O239)*100</f>
        <v>0</v>
      </c>
    </row>
    <row r="240" spans="2:17" ht="39.75" customHeight="1">
      <c r="B240" s="176" t="s">
        <v>63</v>
      </c>
      <c r="C240" s="41" t="s">
        <v>22</v>
      </c>
      <c r="D240" s="31">
        <v>100000</v>
      </c>
      <c r="E240" s="31">
        <v>0</v>
      </c>
      <c r="F240" s="33">
        <v>0</v>
      </c>
      <c r="G240" s="33">
        <v>0</v>
      </c>
      <c r="H240" s="24">
        <v>0</v>
      </c>
      <c r="I240" s="33">
        <v>0</v>
      </c>
      <c r="J240" s="33">
        <v>104526</v>
      </c>
      <c r="K240" s="24">
        <v>0</v>
      </c>
      <c r="L240" s="33">
        <v>104526</v>
      </c>
      <c r="M240" s="33">
        <v>28228.93</v>
      </c>
      <c r="N240" s="33">
        <f t="shared" si="36"/>
        <v>27.00661079540019</v>
      </c>
      <c r="O240" s="33">
        <v>37640</v>
      </c>
      <c r="P240" s="33">
        <v>0</v>
      </c>
      <c r="Q240" s="33">
        <f>(P240/O240)*100</f>
        <v>0</v>
      </c>
    </row>
    <row r="241" spans="2:17" ht="33.75" customHeight="1">
      <c r="B241" s="165" t="s">
        <v>108</v>
      </c>
      <c r="C241" s="34" t="s">
        <v>111</v>
      </c>
      <c r="D241" s="46">
        <v>382400</v>
      </c>
      <c r="E241" s="46">
        <v>0</v>
      </c>
      <c r="F241" s="24">
        <v>50000</v>
      </c>
      <c r="G241" s="24">
        <v>56368.21</v>
      </c>
      <c r="H241" s="24">
        <f>(G241/F241)*100</f>
        <v>112.73642</v>
      </c>
      <c r="I241" s="24">
        <v>56368.21</v>
      </c>
      <c r="J241" s="24">
        <v>0</v>
      </c>
      <c r="K241" s="24">
        <f>(J241/I241)*100</f>
        <v>0</v>
      </c>
      <c r="L241" s="24">
        <v>0</v>
      </c>
      <c r="M241" s="24">
        <v>149.81</v>
      </c>
      <c r="N241" s="33">
        <v>0</v>
      </c>
      <c r="O241" s="24">
        <v>149.81</v>
      </c>
      <c r="P241" s="24">
        <v>0</v>
      </c>
      <c r="Q241" s="33">
        <v>0</v>
      </c>
    </row>
    <row r="242" spans="1:17" ht="96.75" customHeight="1">
      <c r="A242" s="82"/>
      <c r="B242" s="180">
        <v>85212</v>
      </c>
      <c r="C242" s="89" t="s">
        <v>136</v>
      </c>
      <c r="D242" s="28">
        <f>SUM(D246)</f>
        <v>600</v>
      </c>
      <c r="E242" s="28">
        <f>SUM(E246)</f>
        <v>0</v>
      </c>
      <c r="F242" s="29">
        <f>SUM(F243)</f>
        <v>7944300</v>
      </c>
      <c r="G242" s="29">
        <f>SUM(G243)</f>
        <v>5851190.74</v>
      </c>
      <c r="H242" s="29">
        <f>(G242/F242)*100</f>
        <v>73.65269111186637</v>
      </c>
      <c r="I242" s="29">
        <f>SUM(I243)</f>
        <v>8021133.99</v>
      </c>
      <c r="J242" s="29">
        <f>SUM(J243)</f>
        <v>7800000</v>
      </c>
      <c r="K242" s="29">
        <f>(J242/I242)*100</f>
        <v>97.24310814062339</v>
      </c>
      <c r="L242" s="29">
        <f>SUM(L243)</f>
        <v>7800000</v>
      </c>
      <c r="M242" s="29">
        <f>SUM(M243)</f>
        <v>5970284.6</v>
      </c>
      <c r="N242" s="81">
        <f t="shared" si="36"/>
        <v>76.54211025641025</v>
      </c>
      <c r="O242" s="29">
        <f>SUM(O243)</f>
        <v>7804832.8</v>
      </c>
      <c r="P242" s="29">
        <f>SUM(P243)</f>
        <v>7625000</v>
      </c>
      <c r="Q242" s="81">
        <f>(P242/O242)*100</f>
        <v>97.69587889185787</v>
      </c>
    </row>
    <row r="243" spans="1:17" ht="45.75" customHeight="1">
      <c r="A243" s="82"/>
      <c r="B243" s="163"/>
      <c r="C243" s="30" t="s">
        <v>121</v>
      </c>
      <c r="D243" s="31"/>
      <c r="E243" s="31"/>
      <c r="F243" s="81">
        <f>SUM(F245:F247)</f>
        <v>7944300</v>
      </c>
      <c r="G243" s="81">
        <f>SUM(G245:G247)</f>
        <v>5851190.74</v>
      </c>
      <c r="H243" s="29">
        <f>(G243/F243)*100</f>
        <v>73.65269111186637</v>
      </c>
      <c r="I243" s="81">
        <f>SUM(I245:I247)</f>
        <v>8021133.99</v>
      </c>
      <c r="J243" s="81">
        <f>SUM(J244:J247)</f>
        <v>7800000</v>
      </c>
      <c r="K243" s="29">
        <f>(J243/I243)*100</f>
        <v>97.24310814062339</v>
      </c>
      <c r="L243" s="81">
        <f>SUM(L244:L247)</f>
        <v>7800000</v>
      </c>
      <c r="M243" s="81">
        <f>SUM(M244:M247)</f>
        <v>5970284.6</v>
      </c>
      <c r="N243" s="81">
        <f t="shared" si="36"/>
        <v>76.54211025641025</v>
      </c>
      <c r="O243" s="81">
        <f>SUM(O244:O247)</f>
        <v>7804832.8</v>
      </c>
      <c r="P243" s="81">
        <f>SUM(P244:P247)</f>
        <v>7625000</v>
      </c>
      <c r="Q243" s="81">
        <f>(P243/O243)*100</f>
        <v>97.69587889185787</v>
      </c>
    </row>
    <row r="244" spans="1:17" ht="32.25" customHeight="1">
      <c r="A244" s="82"/>
      <c r="B244" s="176" t="s">
        <v>61</v>
      </c>
      <c r="C244" s="36" t="s">
        <v>25</v>
      </c>
      <c r="D244" s="94">
        <v>44698</v>
      </c>
      <c r="E244" s="94">
        <v>0</v>
      </c>
      <c r="F244" s="33">
        <v>0</v>
      </c>
      <c r="G244" s="33">
        <v>0</v>
      </c>
      <c r="H244" s="24">
        <v>0</v>
      </c>
      <c r="I244" s="33">
        <v>0</v>
      </c>
      <c r="J244" s="33">
        <v>0</v>
      </c>
      <c r="K244" s="24">
        <v>0</v>
      </c>
      <c r="L244" s="33">
        <v>0</v>
      </c>
      <c r="M244" s="33">
        <v>8.8</v>
      </c>
      <c r="N244" s="33">
        <v>0</v>
      </c>
      <c r="O244" s="33">
        <v>8.8</v>
      </c>
      <c r="P244" s="33">
        <v>0</v>
      </c>
      <c r="Q244" s="33">
        <v>0</v>
      </c>
    </row>
    <row r="245" spans="2:17" ht="32.25" customHeight="1">
      <c r="B245" s="176" t="s">
        <v>108</v>
      </c>
      <c r="C245" s="84" t="s">
        <v>19</v>
      </c>
      <c r="D245" s="31">
        <v>17000</v>
      </c>
      <c r="E245" s="31">
        <v>0</v>
      </c>
      <c r="F245" s="33">
        <v>0</v>
      </c>
      <c r="G245" s="33">
        <v>6833.99</v>
      </c>
      <c r="H245" s="24">
        <v>0</v>
      </c>
      <c r="I245" s="33">
        <v>6833.99</v>
      </c>
      <c r="J245" s="33">
        <v>8000</v>
      </c>
      <c r="K245" s="24">
        <v>0</v>
      </c>
      <c r="L245" s="33">
        <v>8000</v>
      </c>
      <c r="M245" s="33">
        <v>9618.96</v>
      </c>
      <c r="N245" s="33">
        <f t="shared" si="36"/>
        <v>120.237</v>
      </c>
      <c r="O245" s="33">
        <v>12824</v>
      </c>
      <c r="P245" s="33">
        <v>10000</v>
      </c>
      <c r="Q245" s="33">
        <f aca="true" t="shared" si="40" ref="Q245:Q251">(P245/O245)*100</f>
        <v>77.97878976918278</v>
      </c>
    </row>
    <row r="246" spans="1:17" ht="95.25" customHeight="1">
      <c r="A246" s="82"/>
      <c r="B246" s="165" t="s">
        <v>98</v>
      </c>
      <c r="C246" s="36" t="s">
        <v>99</v>
      </c>
      <c r="D246" s="32">
        <v>600</v>
      </c>
      <c r="E246" s="32">
        <v>0</v>
      </c>
      <c r="F246" s="24">
        <v>7944300</v>
      </c>
      <c r="G246" s="24">
        <v>5788000</v>
      </c>
      <c r="H246" s="24">
        <f>(G246/F246)*100</f>
        <v>72.85726873355739</v>
      </c>
      <c r="I246" s="24">
        <v>7944300</v>
      </c>
      <c r="J246" s="24">
        <v>7717000</v>
      </c>
      <c r="K246" s="24">
        <f>(J246/I246)*100</f>
        <v>97.13882909759198</v>
      </c>
      <c r="L246" s="24">
        <v>7717000</v>
      </c>
      <c r="M246" s="24">
        <v>5890560</v>
      </c>
      <c r="N246" s="33">
        <f t="shared" si="36"/>
        <v>76.33225346637295</v>
      </c>
      <c r="O246" s="24">
        <v>7717000</v>
      </c>
      <c r="P246" s="24">
        <v>7540000</v>
      </c>
      <c r="Q246" s="33">
        <f t="shared" si="40"/>
        <v>97.70636257613063</v>
      </c>
    </row>
    <row r="247" spans="1:17" ht="87" customHeight="1">
      <c r="A247" s="82"/>
      <c r="B247" s="166">
        <v>2360</v>
      </c>
      <c r="C247" s="64" t="s">
        <v>137</v>
      </c>
      <c r="D247" s="66">
        <v>5470</v>
      </c>
      <c r="E247" s="66">
        <v>0</v>
      </c>
      <c r="F247" s="33">
        <v>0</v>
      </c>
      <c r="G247" s="33">
        <v>56356.75</v>
      </c>
      <c r="H247" s="24">
        <v>0</v>
      </c>
      <c r="I247" s="33">
        <v>70000</v>
      </c>
      <c r="J247" s="33">
        <v>75000</v>
      </c>
      <c r="K247" s="24">
        <v>0</v>
      </c>
      <c r="L247" s="33">
        <v>75000</v>
      </c>
      <c r="M247" s="33">
        <v>70096.84</v>
      </c>
      <c r="N247" s="33">
        <f>(M247/L247)*100</f>
        <v>93.46245333333333</v>
      </c>
      <c r="O247" s="33">
        <v>75000</v>
      </c>
      <c r="P247" s="33">
        <v>75000</v>
      </c>
      <c r="Q247" s="33">
        <f t="shared" si="40"/>
        <v>100</v>
      </c>
    </row>
    <row r="248" spans="1:17" ht="120" customHeight="1">
      <c r="A248" s="82"/>
      <c r="B248" s="180">
        <v>85213</v>
      </c>
      <c r="C248" s="90" t="s">
        <v>126</v>
      </c>
      <c r="D248" s="28">
        <f>SUM(D251)</f>
        <v>451000</v>
      </c>
      <c r="E248" s="28">
        <f>SUM(E251)</f>
        <v>0</v>
      </c>
      <c r="F248" s="29">
        <f aca="true" t="shared" si="41" ref="F248:P248">SUM(F249)</f>
        <v>67000</v>
      </c>
      <c r="G248" s="29">
        <f t="shared" si="41"/>
        <v>51970</v>
      </c>
      <c r="H248" s="29">
        <f t="shared" si="41"/>
        <v>77.56716417910448</v>
      </c>
      <c r="I248" s="29">
        <f t="shared" si="41"/>
        <v>67000</v>
      </c>
      <c r="J248" s="29">
        <f t="shared" si="41"/>
        <v>66000</v>
      </c>
      <c r="K248" s="29">
        <f t="shared" si="41"/>
        <v>98.50746268656717</v>
      </c>
      <c r="L248" s="29">
        <f t="shared" si="41"/>
        <v>66100</v>
      </c>
      <c r="M248" s="29">
        <f t="shared" si="41"/>
        <v>60100</v>
      </c>
      <c r="N248" s="81">
        <f aca="true" t="shared" si="42" ref="N248:N314">(M248/L248)*100</f>
        <v>90.92284417549168</v>
      </c>
      <c r="O248" s="29">
        <f t="shared" si="41"/>
        <v>66100</v>
      </c>
      <c r="P248" s="29">
        <f t="shared" si="41"/>
        <v>64000</v>
      </c>
      <c r="Q248" s="81">
        <f t="shared" si="40"/>
        <v>96.8229954614221</v>
      </c>
    </row>
    <row r="249" spans="1:17" ht="46.5">
      <c r="A249" s="82"/>
      <c r="B249" s="163"/>
      <c r="C249" s="30" t="s">
        <v>117</v>
      </c>
      <c r="D249" s="31"/>
      <c r="E249" s="31"/>
      <c r="F249" s="81">
        <f>SUM(F250:F251)</f>
        <v>67000</v>
      </c>
      <c r="G249" s="81">
        <f>SUM(G250:G251)</f>
        <v>51970</v>
      </c>
      <c r="H249" s="29">
        <f>(G249/F249)*100</f>
        <v>77.56716417910448</v>
      </c>
      <c r="I249" s="81">
        <f>SUM(I250:I251)</f>
        <v>67000</v>
      </c>
      <c r="J249" s="81">
        <f>SUM(J250:J251)</f>
        <v>66000</v>
      </c>
      <c r="K249" s="29">
        <f>(J249/I249)*100</f>
        <v>98.50746268656717</v>
      </c>
      <c r="L249" s="81">
        <f>SUM(L250:L251)</f>
        <v>66100</v>
      </c>
      <c r="M249" s="81">
        <f>SUM(M250:M251)</f>
        <v>60100</v>
      </c>
      <c r="N249" s="81">
        <f t="shared" si="42"/>
        <v>90.92284417549168</v>
      </c>
      <c r="O249" s="81">
        <f>SUM(O250:O251)</f>
        <v>66100</v>
      </c>
      <c r="P249" s="81">
        <f>SUM(P250:P251)</f>
        <v>64000</v>
      </c>
      <c r="Q249" s="81">
        <f t="shared" si="40"/>
        <v>96.8229954614221</v>
      </c>
    </row>
    <row r="250" spans="1:17" ht="88.5" customHeight="1">
      <c r="A250" s="82"/>
      <c r="B250" s="165" t="s">
        <v>98</v>
      </c>
      <c r="C250" s="36" t="s">
        <v>99</v>
      </c>
      <c r="D250" s="32">
        <v>600</v>
      </c>
      <c r="E250" s="32">
        <v>0</v>
      </c>
      <c r="F250" s="24">
        <v>28000</v>
      </c>
      <c r="G250" s="24">
        <v>21470</v>
      </c>
      <c r="H250" s="24">
        <f>(G250/F250)*100</f>
        <v>76.67857142857143</v>
      </c>
      <c r="I250" s="24">
        <v>28000</v>
      </c>
      <c r="J250" s="24">
        <v>30000</v>
      </c>
      <c r="K250" s="24">
        <f>(J250/I250)*100</f>
        <v>107.14285714285714</v>
      </c>
      <c r="L250" s="24">
        <v>28500</v>
      </c>
      <c r="M250" s="24">
        <v>26500</v>
      </c>
      <c r="N250" s="33">
        <f t="shared" si="42"/>
        <v>92.98245614035088</v>
      </c>
      <c r="O250" s="24">
        <v>28500</v>
      </c>
      <c r="P250" s="24">
        <v>25000</v>
      </c>
      <c r="Q250" s="33">
        <f t="shared" si="40"/>
        <v>87.71929824561403</v>
      </c>
    </row>
    <row r="251" spans="1:17" ht="53.25" customHeight="1">
      <c r="A251" s="82"/>
      <c r="B251" s="164">
        <v>2030</v>
      </c>
      <c r="C251" s="48" t="s">
        <v>46</v>
      </c>
      <c r="D251" s="31">
        <v>451000</v>
      </c>
      <c r="E251" s="31">
        <v>0</v>
      </c>
      <c r="F251" s="33">
        <v>39000</v>
      </c>
      <c r="G251" s="33">
        <v>30500</v>
      </c>
      <c r="H251" s="24">
        <f>(G251/F251)*100</f>
        <v>78.2051282051282</v>
      </c>
      <c r="I251" s="33">
        <v>39000</v>
      </c>
      <c r="J251" s="33">
        <v>36000</v>
      </c>
      <c r="K251" s="24">
        <f>(J251/I251)*100</f>
        <v>92.3076923076923</v>
      </c>
      <c r="L251" s="33">
        <v>37600</v>
      </c>
      <c r="M251" s="33">
        <v>33600</v>
      </c>
      <c r="N251" s="33">
        <f t="shared" si="42"/>
        <v>89.36170212765957</v>
      </c>
      <c r="O251" s="33">
        <v>37600</v>
      </c>
      <c r="P251" s="33">
        <v>39000</v>
      </c>
      <c r="Q251" s="33">
        <f t="shared" si="40"/>
        <v>103.72340425531914</v>
      </c>
    </row>
    <row r="252" spans="1:17" ht="23.25">
      <c r="A252" s="82"/>
      <c r="B252" s="53"/>
      <c r="C252" s="53"/>
      <c r="D252" s="53"/>
      <c r="E252" s="53"/>
      <c r="F252" s="44"/>
      <c r="G252" s="44"/>
      <c r="H252" s="43"/>
      <c r="I252" s="43"/>
      <c r="J252" s="43"/>
      <c r="K252" s="43"/>
      <c r="L252" s="43"/>
      <c r="M252" s="44"/>
      <c r="N252" s="62"/>
      <c r="O252" s="44"/>
      <c r="P252" s="43"/>
      <c r="Q252" s="62"/>
    </row>
    <row r="253" spans="1:17" ht="58.5" customHeight="1">
      <c r="A253" s="82"/>
      <c r="B253" s="180">
        <v>85214</v>
      </c>
      <c r="C253" s="90" t="s">
        <v>45</v>
      </c>
      <c r="D253" s="28">
        <f>SUM(D256)</f>
        <v>451000</v>
      </c>
      <c r="E253" s="28">
        <f>SUM(E256)</f>
        <v>0</v>
      </c>
      <c r="F253" s="29">
        <f aca="true" t="shared" si="43" ref="F253:P253">SUM(F254)</f>
        <v>626000</v>
      </c>
      <c r="G253" s="29">
        <f t="shared" si="43"/>
        <v>440266</v>
      </c>
      <c r="H253" s="29">
        <f t="shared" si="43"/>
        <v>70.33003194888178</v>
      </c>
      <c r="I253" s="29">
        <f t="shared" si="43"/>
        <v>626000</v>
      </c>
      <c r="J253" s="29">
        <f t="shared" si="43"/>
        <v>561000</v>
      </c>
      <c r="K253" s="29">
        <f t="shared" si="43"/>
        <v>89.61661341853035</v>
      </c>
      <c r="L253" s="29">
        <f t="shared" si="43"/>
        <v>581000</v>
      </c>
      <c r="M253" s="29">
        <f t="shared" si="43"/>
        <v>511200</v>
      </c>
      <c r="N253" s="29">
        <f t="shared" si="42"/>
        <v>87.98623063683306</v>
      </c>
      <c r="O253" s="29">
        <f t="shared" si="43"/>
        <v>581700</v>
      </c>
      <c r="P253" s="29">
        <f t="shared" si="43"/>
        <v>633000</v>
      </c>
      <c r="Q253" s="29">
        <f>(P253/O253)*100</f>
        <v>108.81897885507993</v>
      </c>
    </row>
    <row r="254" spans="1:17" ht="46.5">
      <c r="A254" s="82"/>
      <c r="B254" s="163"/>
      <c r="C254" s="30" t="s">
        <v>121</v>
      </c>
      <c r="D254" s="31"/>
      <c r="E254" s="31"/>
      <c r="F254" s="81">
        <f>SUM(F256:F256)</f>
        <v>626000</v>
      </c>
      <c r="G254" s="81">
        <f>SUM(G256:G256)</f>
        <v>440266</v>
      </c>
      <c r="H254" s="29">
        <f>(G254/F254)*100</f>
        <v>70.33003194888178</v>
      </c>
      <c r="I254" s="81">
        <f>SUM(I256:I256)</f>
        <v>626000</v>
      </c>
      <c r="J254" s="81">
        <f>SUM(J255:J256)</f>
        <v>561000</v>
      </c>
      <c r="K254" s="29">
        <f>(J254/I254)*100</f>
        <v>89.61661341853035</v>
      </c>
      <c r="L254" s="81">
        <f>SUM(L255:L256)</f>
        <v>581000</v>
      </c>
      <c r="M254" s="81">
        <f>SUM(M255:M256)</f>
        <v>511200</v>
      </c>
      <c r="N254" s="81">
        <f t="shared" si="42"/>
        <v>87.98623063683306</v>
      </c>
      <c r="O254" s="81">
        <f>SUM(O255:O256)</f>
        <v>581700</v>
      </c>
      <c r="P254" s="81">
        <f>SUM(P255:P256)</f>
        <v>633000</v>
      </c>
      <c r="Q254" s="81">
        <f>(P254/O254)*100</f>
        <v>108.81897885507993</v>
      </c>
    </row>
    <row r="255" spans="2:17" ht="32.25" customHeight="1">
      <c r="B255" s="176" t="s">
        <v>108</v>
      </c>
      <c r="C255" s="84" t="s">
        <v>19</v>
      </c>
      <c r="D255" s="31">
        <v>17000</v>
      </c>
      <c r="E255" s="31">
        <v>0</v>
      </c>
      <c r="F255" s="33">
        <v>0</v>
      </c>
      <c r="G255" s="33">
        <v>6833.99</v>
      </c>
      <c r="H255" s="24">
        <v>0</v>
      </c>
      <c r="I255" s="33">
        <v>6833.99</v>
      </c>
      <c r="J255" s="33">
        <v>0</v>
      </c>
      <c r="K255" s="24">
        <v>0</v>
      </c>
      <c r="L255" s="33">
        <v>0</v>
      </c>
      <c r="M255" s="33">
        <v>700</v>
      </c>
      <c r="N255" s="33">
        <v>0</v>
      </c>
      <c r="O255" s="33">
        <v>700</v>
      </c>
      <c r="P255" s="33">
        <v>0</v>
      </c>
      <c r="Q255" s="33">
        <v>0</v>
      </c>
    </row>
    <row r="256" spans="1:17" ht="78" customHeight="1">
      <c r="A256" s="82"/>
      <c r="B256" s="164">
        <v>2030</v>
      </c>
      <c r="C256" s="48" t="s">
        <v>46</v>
      </c>
      <c r="D256" s="31">
        <v>451000</v>
      </c>
      <c r="E256" s="31">
        <v>0</v>
      </c>
      <c r="F256" s="33">
        <v>626000</v>
      </c>
      <c r="G256" s="33">
        <v>440266</v>
      </c>
      <c r="H256" s="33">
        <f>(G256/F256)*100</f>
        <v>70.33003194888178</v>
      </c>
      <c r="I256" s="33">
        <v>626000</v>
      </c>
      <c r="J256" s="33">
        <v>561000</v>
      </c>
      <c r="K256" s="33">
        <f>(J256/I256)*100</f>
        <v>89.61661341853035</v>
      </c>
      <c r="L256" s="33">
        <v>581000</v>
      </c>
      <c r="M256" s="33">
        <v>510500</v>
      </c>
      <c r="N256" s="33">
        <f t="shared" si="42"/>
        <v>87.8657487091222</v>
      </c>
      <c r="O256" s="33">
        <v>581000</v>
      </c>
      <c r="P256" s="33">
        <v>633000</v>
      </c>
      <c r="Q256" s="33">
        <f>(P256/O256)*100</f>
        <v>108.95008605851979</v>
      </c>
    </row>
    <row r="257" spans="1:17" ht="25.5" customHeight="1">
      <c r="A257" s="82"/>
      <c r="B257" s="164"/>
      <c r="C257" s="48"/>
      <c r="D257" s="31"/>
      <c r="E257" s="31"/>
      <c r="F257" s="33"/>
      <c r="G257" s="33"/>
      <c r="H257" s="33"/>
      <c r="I257" s="33"/>
      <c r="J257" s="33"/>
      <c r="K257" s="33"/>
      <c r="L257" s="33"/>
      <c r="M257" s="205"/>
      <c r="N257" s="33"/>
      <c r="O257" s="205"/>
      <c r="P257" s="33"/>
      <c r="Q257" s="33"/>
    </row>
    <row r="258" spans="1:17" ht="58.5" customHeight="1">
      <c r="A258" s="82"/>
      <c r="B258" s="180">
        <v>85215</v>
      </c>
      <c r="C258" s="90" t="s">
        <v>172</v>
      </c>
      <c r="D258" s="28">
        <f>SUM(D261)</f>
        <v>0</v>
      </c>
      <c r="E258" s="28">
        <f>SUM(E261)</f>
        <v>0</v>
      </c>
      <c r="F258" s="29">
        <f aca="true" t="shared" si="44" ref="F258:P258">SUM(F259)</f>
        <v>0</v>
      </c>
      <c r="G258" s="29">
        <f t="shared" si="44"/>
        <v>0</v>
      </c>
      <c r="H258" s="29" t="e">
        <f t="shared" si="44"/>
        <v>#DIV/0!</v>
      </c>
      <c r="I258" s="29">
        <f t="shared" si="44"/>
        <v>0</v>
      </c>
      <c r="J258" s="29">
        <f t="shared" si="44"/>
        <v>0</v>
      </c>
      <c r="K258" s="29" t="e">
        <f t="shared" si="44"/>
        <v>#DIV/0!</v>
      </c>
      <c r="L258" s="29">
        <f t="shared" si="44"/>
        <v>0</v>
      </c>
      <c r="M258" s="29">
        <f t="shared" si="44"/>
        <v>217.84</v>
      </c>
      <c r="N258" s="81">
        <v>0</v>
      </c>
      <c r="O258" s="29">
        <f t="shared" si="44"/>
        <v>217.84</v>
      </c>
      <c r="P258" s="29">
        <f t="shared" si="44"/>
        <v>0</v>
      </c>
      <c r="Q258" s="81">
        <v>0</v>
      </c>
    </row>
    <row r="259" spans="1:17" ht="46.5">
      <c r="A259" s="82"/>
      <c r="B259" s="163"/>
      <c r="C259" s="30" t="s">
        <v>121</v>
      </c>
      <c r="D259" s="31"/>
      <c r="E259" s="31"/>
      <c r="F259" s="81">
        <f>SUM(F261:F261)</f>
        <v>0</v>
      </c>
      <c r="G259" s="81">
        <f>SUM(G261:G261)</f>
        <v>0</v>
      </c>
      <c r="H259" s="29" t="e">
        <f>(G259/F259)*100</f>
        <v>#DIV/0!</v>
      </c>
      <c r="I259" s="81">
        <f>SUM(I261:I261)</f>
        <v>0</v>
      </c>
      <c r="J259" s="81">
        <f>SUM(J260)</f>
        <v>0</v>
      </c>
      <c r="K259" s="29" t="e">
        <f>(J259/I259)*100</f>
        <v>#DIV/0!</v>
      </c>
      <c r="L259" s="81">
        <f>SUM(L260)</f>
        <v>0</v>
      </c>
      <c r="M259" s="81">
        <f>SUM(M260)</f>
        <v>217.84</v>
      </c>
      <c r="N259" s="81">
        <v>0</v>
      </c>
      <c r="O259" s="81">
        <f>SUM(O260)</f>
        <v>217.84</v>
      </c>
      <c r="P259" s="81">
        <f>SUM(P260)</f>
        <v>0</v>
      </c>
      <c r="Q259" s="81">
        <v>0</v>
      </c>
    </row>
    <row r="260" spans="2:17" ht="32.25" customHeight="1">
      <c r="B260" s="176" t="s">
        <v>108</v>
      </c>
      <c r="C260" s="84" t="s">
        <v>19</v>
      </c>
      <c r="D260" s="31">
        <v>17000</v>
      </c>
      <c r="E260" s="31">
        <v>0</v>
      </c>
      <c r="F260" s="33">
        <v>0</v>
      </c>
      <c r="G260" s="33">
        <v>6833.99</v>
      </c>
      <c r="H260" s="24">
        <v>0</v>
      </c>
      <c r="I260" s="33">
        <v>6833.99</v>
      </c>
      <c r="J260" s="33">
        <v>0</v>
      </c>
      <c r="K260" s="24">
        <v>0</v>
      </c>
      <c r="L260" s="33">
        <v>0</v>
      </c>
      <c r="M260" s="33">
        <v>217.84</v>
      </c>
      <c r="N260" s="33">
        <v>0</v>
      </c>
      <c r="O260" s="33">
        <v>217.84</v>
      </c>
      <c r="P260" s="33">
        <v>0</v>
      </c>
      <c r="Q260" s="33">
        <v>0</v>
      </c>
    </row>
    <row r="261" spans="1:17" ht="23.25">
      <c r="A261" s="82"/>
      <c r="B261" s="193"/>
      <c r="C261" s="124"/>
      <c r="D261" s="92"/>
      <c r="E261" s="92"/>
      <c r="F261" s="61"/>
      <c r="G261" s="61"/>
      <c r="H261" s="62"/>
      <c r="I261" s="62"/>
      <c r="J261" s="62"/>
      <c r="K261" s="62"/>
      <c r="L261" s="61"/>
      <c r="M261" s="61"/>
      <c r="N261" s="62"/>
      <c r="O261" s="61"/>
      <c r="P261" s="62"/>
      <c r="Q261" s="62"/>
    </row>
    <row r="262" spans="1:17" ht="23.25">
      <c r="A262" s="82"/>
      <c r="B262" s="180">
        <v>85216</v>
      </c>
      <c r="C262" s="90" t="s">
        <v>112</v>
      </c>
      <c r="D262" s="28" t="e">
        <f>SUM(#REF!)</f>
        <v>#REF!</v>
      </c>
      <c r="E262" s="28" t="e">
        <f>SUM(#REF!)</f>
        <v>#REF!</v>
      </c>
      <c r="F262" s="29">
        <f aca="true" t="shared" si="45" ref="F262:P262">SUM(F263)</f>
        <v>474000</v>
      </c>
      <c r="G262" s="29">
        <f t="shared" si="45"/>
        <v>372160</v>
      </c>
      <c r="H262" s="29">
        <f t="shared" si="45"/>
        <v>78.51476793248945</v>
      </c>
      <c r="I262" s="29">
        <f t="shared" si="45"/>
        <v>474000</v>
      </c>
      <c r="J262" s="29">
        <f t="shared" si="45"/>
        <v>414000</v>
      </c>
      <c r="K262" s="29">
        <f t="shared" si="45"/>
        <v>87.34177215189874</v>
      </c>
      <c r="L262" s="29">
        <f t="shared" si="45"/>
        <v>414000</v>
      </c>
      <c r="M262" s="29">
        <f t="shared" si="45"/>
        <v>387667.6</v>
      </c>
      <c r="N262" s="29">
        <f t="shared" si="42"/>
        <v>93.63951690821256</v>
      </c>
      <c r="O262" s="29">
        <f t="shared" si="45"/>
        <v>416067.6</v>
      </c>
      <c r="P262" s="29">
        <f t="shared" si="45"/>
        <v>446000</v>
      </c>
      <c r="Q262" s="29">
        <f>(P262/O262)*100</f>
        <v>107.1941194171332</v>
      </c>
    </row>
    <row r="263" spans="1:17" ht="46.5">
      <c r="A263" s="82"/>
      <c r="B263" s="163"/>
      <c r="C263" s="30" t="s">
        <v>121</v>
      </c>
      <c r="D263" s="31"/>
      <c r="E263" s="31"/>
      <c r="F263" s="81">
        <f>SUM(F265:F265)</f>
        <v>474000</v>
      </c>
      <c r="G263" s="81">
        <f>SUM(G265:G265)</f>
        <v>372160</v>
      </c>
      <c r="H263" s="29">
        <f>(G263/F263)*100</f>
        <v>78.51476793248945</v>
      </c>
      <c r="I263" s="81">
        <f>SUM(I265:I265)</f>
        <v>474000</v>
      </c>
      <c r="J263" s="81">
        <f>SUM(J264:J265)</f>
        <v>414000</v>
      </c>
      <c r="K263" s="29">
        <f>(J263/I263)*100</f>
        <v>87.34177215189874</v>
      </c>
      <c r="L263" s="81">
        <f>SUM(L264:L265)</f>
        <v>414000</v>
      </c>
      <c r="M263" s="81">
        <f>SUM(M264:M265)</f>
        <v>387667.6</v>
      </c>
      <c r="N263" s="81">
        <f t="shared" si="42"/>
        <v>93.63951690821256</v>
      </c>
      <c r="O263" s="81">
        <f>SUM(O264:O265)</f>
        <v>416067.6</v>
      </c>
      <c r="P263" s="81">
        <f>SUM(P264:P265)</f>
        <v>446000</v>
      </c>
      <c r="Q263" s="81">
        <f>(P263/O263)*100</f>
        <v>107.1941194171332</v>
      </c>
    </row>
    <row r="264" spans="2:17" ht="32.25" customHeight="1">
      <c r="B264" s="176" t="s">
        <v>108</v>
      </c>
      <c r="C264" s="84" t="s">
        <v>19</v>
      </c>
      <c r="D264" s="31">
        <v>17000</v>
      </c>
      <c r="E264" s="31">
        <v>0</v>
      </c>
      <c r="F264" s="33">
        <v>0</v>
      </c>
      <c r="G264" s="33">
        <v>6833.99</v>
      </c>
      <c r="H264" s="24">
        <v>0</v>
      </c>
      <c r="I264" s="33">
        <v>6833.99</v>
      </c>
      <c r="J264" s="33">
        <v>0</v>
      </c>
      <c r="K264" s="24">
        <v>0</v>
      </c>
      <c r="L264" s="33">
        <v>0</v>
      </c>
      <c r="M264" s="33">
        <v>2067.6</v>
      </c>
      <c r="N264" s="33">
        <v>0</v>
      </c>
      <c r="O264" s="33">
        <v>2067.6</v>
      </c>
      <c r="P264" s="33">
        <v>0</v>
      </c>
      <c r="Q264" s="33">
        <v>0</v>
      </c>
    </row>
    <row r="265" spans="1:17" ht="55.5" customHeight="1">
      <c r="A265" s="82"/>
      <c r="B265" s="192">
        <v>2030</v>
      </c>
      <c r="C265" s="120" t="s">
        <v>46</v>
      </c>
      <c r="D265" s="126">
        <v>465000</v>
      </c>
      <c r="E265" s="126">
        <v>41750</v>
      </c>
      <c r="F265" s="24">
        <v>474000</v>
      </c>
      <c r="G265" s="24">
        <v>372160</v>
      </c>
      <c r="H265" s="24">
        <f>(G265/F265)*100</f>
        <v>78.51476793248945</v>
      </c>
      <c r="I265" s="24">
        <v>474000</v>
      </c>
      <c r="J265" s="24">
        <v>414000</v>
      </c>
      <c r="K265" s="24">
        <f>(J265/I265)*100</f>
        <v>87.34177215189874</v>
      </c>
      <c r="L265" s="24">
        <v>414000</v>
      </c>
      <c r="M265" s="24">
        <v>385600</v>
      </c>
      <c r="N265" s="33">
        <f t="shared" si="42"/>
        <v>93.14009661835749</v>
      </c>
      <c r="O265" s="24">
        <v>414000</v>
      </c>
      <c r="P265" s="24">
        <v>446000</v>
      </c>
      <c r="Q265" s="33">
        <f>(P265/O265)*100</f>
        <v>107.72946859903381</v>
      </c>
    </row>
    <row r="266" spans="1:17" ht="23.25">
      <c r="A266" s="82"/>
      <c r="B266" s="194"/>
      <c r="C266" s="53"/>
      <c r="D266" s="53"/>
      <c r="E266" s="53"/>
      <c r="F266" s="44"/>
      <c r="G266" s="44"/>
      <c r="H266" s="43"/>
      <c r="I266" s="43"/>
      <c r="J266" s="43"/>
      <c r="K266" s="43"/>
      <c r="L266" s="44"/>
      <c r="M266" s="44"/>
      <c r="N266" s="62"/>
      <c r="O266" s="44"/>
      <c r="P266" s="43"/>
      <c r="Q266" s="62"/>
    </row>
    <row r="267" spans="1:17" ht="23.25">
      <c r="A267" s="82"/>
      <c r="B267" s="195">
        <v>85219</v>
      </c>
      <c r="C267" s="114" t="s">
        <v>47</v>
      </c>
      <c r="D267" s="28">
        <f aca="true" t="shared" si="46" ref="D267:K267">SUM(D271)</f>
        <v>465000</v>
      </c>
      <c r="E267" s="28">
        <f t="shared" si="46"/>
        <v>41750</v>
      </c>
      <c r="F267" s="29">
        <f t="shared" si="46"/>
        <v>541850</v>
      </c>
      <c r="G267" s="29">
        <f t="shared" si="46"/>
        <v>416744</v>
      </c>
      <c r="H267" s="29">
        <f t="shared" si="46"/>
        <v>76.91132232167574</v>
      </c>
      <c r="I267" s="29">
        <f t="shared" si="46"/>
        <v>541850</v>
      </c>
      <c r="J267" s="29">
        <f t="shared" si="46"/>
        <v>523000</v>
      </c>
      <c r="K267" s="29">
        <f t="shared" si="46"/>
        <v>96.52117744763311</v>
      </c>
      <c r="L267" s="29">
        <f>SUM(L268)</f>
        <v>513200</v>
      </c>
      <c r="M267" s="29">
        <f>SUM(M268)</f>
        <v>385051</v>
      </c>
      <c r="N267" s="29">
        <f t="shared" si="42"/>
        <v>75.02942322681217</v>
      </c>
      <c r="O267" s="29">
        <f>SUM(O268)</f>
        <v>513200</v>
      </c>
      <c r="P267" s="29">
        <f>SUM(P268)</f>
        <v>536000</v>
      </c>
      <c r="Q267" s="29">
        <f>(P267/O267)*100</f>
        <v>104.44271239282929</v>
      </c>
    </row>
    <row r="268" spans="1:17" ht="46.5">
      <c r="A268" s="82"/>
      <c r="B268" s="163"/>
      <c r="C268" s="30" t="s">
        <v>120</v>
      </c>
      <c r="D268" s="31"/>
      <c r="E268" s="31"/>
      <c r="F268" s="81">
        <f>SUM(F271)</f>
        <v>541850</v>
      </c>
      <c r="G268" s="81">
        <f>SUM(G271)</f>
        <v>416744</v>
      </c>
      <c r="H268" s="29">
        <f>(G268/F268)*100</f>
        <v>76.91132232167574</v>
      </c>
      <c r="I268" s="81">
        <f>SUM(I271)</f>
        <v>541850</v>
      </c>
      <c r="J268" s="81">
        <f>SUM(J270:J271)</f>
        <v>523000</v>
      </c>
      <c r="K268" s="29">
        <f>(J268/I268)*100</f>
        <v>96.52117744763311</v>
      </c>
      <c r="L268" s="81">
        <f>SUM(L270:L271)</f>
        <v>513200</v>
      </c>
      <c r="M268" s="81">
        <f>SUM(M270:M271)</f>
        <v>385051</v>
      </c>
      <c r="N268" s="81">
        <f t="shared" si="42"/>
        <v>75.02942322681217</v>
      </c>
      <c r="O268" s="81">
        <f>SUM(O270:O271)</f>
        <v>513200</v>
      </c>
      <c r="P268" s="81">
        <f>SUM(P270:P271)</f>
        <v>536000</v>
      </c>
      <c r="Q268" s="81">
        <f>(P268/O268)*100</f>
        <v>104.44271239282929</v>
      </c>
    </row>
    <row r="269" spans="1:17" ht="23.25">
      <c r="A269" s="82"/>
      <c r="B269" s="196"/>
      <c r="C269" s="127"/>
      <c r="D269" s="92"/>
      <c r="E269" s="92"/>
      <c r="F269" s="128"/>
      <c r="G269" s="128"/>
      <c r="H269" s="128"/>
      <c r="I269" s="128"/>
      <c r="J269" s="128"/>
      <c r="K269" s="128"/>
      <c r="L269" s="128"/>
      <c r="M269" s="128"/>
      <c r="N269" s="33"/>
      <c r="O269" s="128"/>
      <c r="P269" s="128"/>
      <c r="Q269" s="33"/>
    </row>
    <row r="270" spans="1:17" ht="92.25" customHeight="1">
      <c r="A270" s="82"/>
      <c r="B270" s="166" t="s">
        <v>98</v>
      </c>
      <c r="C270" s="36" t="s">
        <v>99</v>
      </c>
      <c r="D270" s="31">
        <v>600</v>
      </c>
      <c r="E270" s="31">
        <v>0</v>
      </c>
      <c r="F270" s="33">
        <v>26000</v>
      </c>
      <c r="G270" s="33">
        <v>15960</v>
      </c>
      <c r="H270" s="24">
        <f>(G270/F270)*100</f>
        <v>61.38461538461538</v>
      </c>
      <c r="I270" s="33">
        <v>26000</v>
      </c>
      <c r="J270" s="33">
        <v>0</v>
      </c>
      <c r="K270" s="24">
        <f>(J270/I270)*100</f>
        <v>0</v>
      </c>
      <c r="L270" s="33">
        <v>4200</v>
      </c>
      <c r="M270" s="33">
        <v>3300</v>
      </c>
      <c r="N270" s="33">
        <f t="shared" si="42"/>
        <v>78.57142857142857</v>
      </c>
      <c r="O270" s="33">
        <v>4200</v>
      </c>
      <c r="P270" s="33">
        <v>4000</v>
      </c>
      <c r="Q270" s="33">
        <f>(P270/O270)*100</f>
        <v>95.23809523809523</v>
      </c>
    </row>
    <row r="271" spans="1:17" ht="52.5" customHeight="1">
      <c r="A271" s="82"/>
      <c r="B271" s="192">
        <v>2030</v>
      </c>
      <c r="C271" s="120" t="s">
        <v>46</v>
      </c>
      <c r="D271" s="126">
        <v>465000</v>
      </c>
      <c r="E271" s="126">
        <v>41750</v>
      </c>
      <c r="F271" s="24">
        <v>541850</v>
      </c>
      <c r="G271" s="24">
        <v>416744</v>
      </c>
      <c r="H271" s="24">
        <f>(G271/F271)*100</f>
        <v>76.91132232167574</v>
      </c>
      <c r="I271" s="24">
        <v>541850</v>
      </c>
      <c r="J271" s="24">
        <v>523000</v>
      </c>
      <c r="K271" s="24">
        <f>(J271/I271)*100</f>
        <v>96.52117744763311</v>
      </c>
      <c r="L271" s="24">
        <v>509000</v>
      </c>
      <c r="M271" s="24">
        <v>381751</v>
      </c>
      <c r="N271" s="33">
        <f t="shared" si="42"/>
        <v>75.00019646365422</v>
      </c>
      <c r="O271" s="24">
        <v>509000</v>
      </c>
      <c r="P271" s="24">
        <v>532000</v>
      </c>
      <c r="Q271" s="33">
        <f>(P271/O271)*100</f>
        <v>104.51866404715126</v>
      </c>
    </row>
    <row r="272" spans="1:17" ht="47.25" customHeight="1">
      <c r="A272" s="82"/>
      <c r="B272" s="180">
        <v>85220</v>
      </c>
      <c r="C272" s="129" t="s">
        <v>159</v>
      </c>
      <c r="D272" s="28" t="e">
        <f>SUM(#REF!)</f>
        <v>#REF!</v>
      </c>
      <c r="E272" s="28" t="e">
        <f>SUM(#REF!)</f>
        <v>#REF!</v>
      </c>
      <c r="F272" s="29">
        <f aca="true" t="shared" si="47" ref="F272:P272">SUM(F273)</f>
        <v>26000</v>
      </c>
      <c r="G272" s="29">
        <f t="shared" si="47"/>
        <v>15960</v>
      </c>
      <c r="H272" s="29">
        <f t="shared" si="47"/>
        <v>61.38461538461538</v>
      </c>
      <c r="I272" s="29">
        <f t="shared" si="47"/>
        <v>26000</v>
      </c>
      <c r="J272" s="29">
        <f t="shared" si="47"/>
        <v>0</v>
      </c>
      <c r="K272" s="29">
        <f t="shared" si="47"/>
        <v>0</v>
      </c>
      <c r="L272" s="29">
        <f t="shared" si="47"/>
        <v>5999</v>
      </c>
      <c r="M272" s="29">
        <f t="shared" si="47"/>
        <v>2571</v>
      </c>
      <c r="N272" s="81">
        <f t="shared" si="42"/>
        <v>42.857142857142854</v>
      </c>
      <c r="O272" s="29">
        <f t="shared" si="47"/>
        <v>5999</v>
      </c>
      <c r="P272" s="29">
        <f t="shared" si="47"/>
        <v>0</v>
      </c>
      <c r="Q272" s="81">
        <f>(P272/O272)*100</f>
        <v>0</v>
      </c>
    </row>
    <row r="273" spans="1:17" ht="46.5">
      <c r="A273" s="82"/>
      <c r="B273" s="163"/>
      <c r="C273" s="30" t="s">
        <v>117</v>
      </c>
      <c r="D273" s="31"/>
      <c r="E273" s="31"/>
      <c r="F273" s="81">
        <f>SUM(F274:F274)</f>
        <v>26000</v>
      </c>
      <c r="G273" s="81">
        <f>SUM(G274:G274)</f>
        <v>15960</v>
      </c>
      <c r="H273" s="29">
        <f>(G273/F273)*100</f>
        <v>61.38461538461538</v>
      </c>
      <c r="I273" s="81">
        <f>SUM(I274:I274)</f>
        <v>26000</v>
      </c>
      <c r="J273" s="81">
        <f>SUM(J274:J274)</f>
        <v>0</v>
      </c>
      <c r="K273" s="29">
        <f>(J273/I273)*100</f>
        <v>0</v>
      </c>
      <c r="L273" s="81">
        <f>SUM(L274:L274)</f>
        <v>5999</v>
      </c>
      <c r="M273" s="81">
        <f>SUM(M274:M274)</f>
        <v>2571</v>
      </c>
      <c r="N273" s="81">
        <f t="shared" si="42"/>
        <v>42.857142857142854</v>
      </c>
      <c r="O273" s="81">
        <f>SUM(O274:O274)</f>
        <v>5999</v>
      </c>
      <c r="P273" s="81">
        <f>SUM(P274:P274)</f>
        <v>0</v>
      </c>
      <c r="Q273" s="81">
        <f>(P273/O273)*100</f>
        <v>0</v>
      </c>
    </row>
    <row r="274" spans="1:17" ht="74.25" customHeight="1">
      <c r="A274" s="82"/>
      <c r="B274" s="166" t="s">
        <v>160</v>
      </c>
      <c r="C274" s="36" t="s">
        <v>161</v>
      </c>
      <c r="D274" s="31">
        <v>600</v>
      </c>
      <c r="E274" s="31">
        <v>0</v>
      </c>
      <c r="F274" s="33">
        <v>26000</v>
      </c>
      <c r="G274" s="33">
        <v>15960</v>
      </c>
      <c r="H274" s="24">
        <f>(G274/F274)*100</f>
        <v>61.38461538461538</v>
      </c>
      <c r="I274" s="33">
        <v>26000</v>
      </c>
      <c r="J274" s="33">
        <v>0</v>
      </c>
      <c r="K274" s="24">
        <f>(J274/I274)*100</f>
        <v>0</v>
      </c>
      <c r="L274" s="33">
        <v>5999</v>
      </c>
      <c r="M274" s="33">
        <v>2571</v>
      </c>
      <c r="N274" s="33">
        <f t="shared" si="42"/>
        <v>42.857142857142854</v>
      </c>
      <c r="O274" s="33">
        <v>5999</v>
      </c>
      <c r="P274" s="33">
        <v>0</v>
      </c>
      <c r="Q274" s="33">
        <f>(P274/O274)*100</f>
        <v>0</v>
      </c>
    </row>
    <row r="275" spans="1:17" ht="23.25">
      <c r="A275" s="82"/>
      <c r="B275" s="170"/>
      <c r="C275" s="125"/>
      <c r="D275" s="72"/>
      <c r="E275" s="72"/>
      <c r="F275" s="44"/>
      <c r="G275" s="44"/>
      <c r="H275" s="62"/>
      <c r="I275" s="43"/>
      <c r="J275" s="43"/>
      <c r="K275" s="62"/>
      <c r="L275" s="43"/>
      <c r="M275" s="43"/>
      <c r="N275" s="62"/>
      <c r="O275" s="43"/>
      <c r="P275" s="43"/>
      <c r="Q275" s="62"/>
    </row>
    <row r="276" spans="1:17" ht="47.25" customHeight="1">
      <c r="A276" s="82"/>
      <c r="B276" s="180">
        <v>85228</v>
      </c>
      <c r="C276" s="129" t="s">
        <v>107</v>
      </c>
      <c r="D276" s="28" t="e">
        <f>SUM(#REF!)</f>
        <v>#REF!</v>
      </c>
      <c r="E276" s="28" t="e">
        <f>SUM(#REF!)</f>
        <v>#REF!</v>
      </c>
      <c r="F276" s="29">
        <f aca="true" t="shared" si="48" ref="F276:P276">SUM(F277)</f>
        <v>26000</v>
      </c>
      <c r="G276" s="29">
        <f t="shared" si="48"/>
        <v>15960</v>
      </c>
      <c r="H276" s="29">
        <f t="shared" si="48"/>
        <v>61.38461538461538</v>
      </c>
      <c r="I276" s="29">
        <f t="shared" si="48"/>
        <v>26000</v>
      </c>
      <c r="J276" s="29">
        <f t="shared" si="48"/>
        <v>26000</v>
      </c>
      <c r="K276" s="29">
        <f t="shared" si="48"/>
        <v>100</v>
      </c>
      <c r="L276" s="29">
        <f t="shared" si="48"/>
        <v>26000</v>
      </c>
      <c r="M276" s="29">
        <f t="shared" si="48"/>
        <v>19775.12</v>
      </c>
      <c r="N276" s="29">
        <f t="shared" si="42"/>
        <v>76.05815384615384</v>
      </c>
      <c r="O276" s="29">
        <f t="shared" si="48"/>
        <v>30083.44</v>
      </c>
      <c r="P276" s="29">
        <f t="shared" si="48"/>
        <v>26000</v>
      </c>
      <c r="Q276" s="29">
        <f>(P276/O276)*100</f>
        <v>86.42628635554976</v>
      </c>
    </row>
    <row r="277" spans="1:17" ht="46.5">
      <c r="A277" s="82"/>
      <c r="B277" s="163"/>
      <c r="C277" s="30" t="s">
        <v>117</v>
      </c>
      <c r="D277" s="31"/>
      <c r="E277" s="31"/>
      <c r="F277" s="81">
        <f>SUM(F279:F279)</f>
        <v>26000</v>
      </c>
      <c r="G277" s="81">
        <f>SUM(G279:G279)</f>
        <v>15960</v>
      </c>
      <c r="H277" s="29">
        <f>(G277/F277)*100</f>
        <v>61.38461538461538</v>
      </c>
      <c r="I277" s="81">
        <f>SUM(I279:I279)</f>
        <v>26000</v>
      </c>
      <c r="J277" s="81">
        <f>SUM(J278:J280)</f>
        <v>26000</v>
      </c>
      <c r="K277" s="29">
        <f>(J277/I277)*100</f>
        <v>100</v>
      </c>
      <c r="L277" s="81">
        <f>SUM(L278:L280)</f>
        <v>26000</v>
      </c>
      <c r="M277" s="81">
        <f>SUM(M278:M280)</f>
        <v>19775.12</v>
      </c>
      <c r="N277" s="81">
        <f t="shared" si="42"/>
        <v>76.05815384615384</v>
      </c>
      <c r="O277" s="81">
        <f>SUM(O278:O280)</f>
        <v>30083.44</v>
      </c>
      <c r="P277" s="81">
        <f>SUM(P278:P280)</f>
        <v>26000</v>
      </c>
      <c r="Q277" s="81">
        <f>(P277/O277)*100</f>
        <v>86.42628635554976</v>
      </c>
    </row>
    <row r="278" spans="2:17" ht="32.25" customHeight="1">
      <c r="B278" s="176" t="s">
        <v>108</v>
      </c>
      <c r="C278" s="84" t="s">
        <v>19</v>
      </c>
      <c r="D278" s="31">
        <v>17000</v>
      </c>
      <c r="E278" s="31">
        <v>0</v>
      </c>
      <c r="F278" s="33">
        <v>0</v>
      </c>
      <c r="G278" s="33">
        <v>6833.99</v>
      </c>
      <c r="H278" s="24">
        <v>0</v>
      </c>
      <c r="I278" s="33">
        <v>6833.99</v>
      </c>
      <c r="J278" s="33">
        <v>0</v>
      </c>
      <c r="K278" s="24">
        <v>0</v>
      </c>
      <c r="L278" s="33">
        <v>0</v>
      </c>
      <c r="M278" s="33">
        <v>3851.44</v>
      </c>
      <c r="N278" s="33">
        <v>0</v>
      </c>
      <c r="O278" s="33">
        <v>3851.44</v>
      </c>
      <c r="P278" s="33">
        <v>0</v>
      </c>
      <c r="Q278" s="33">
        <v>0</v>
      </c>
    </row>
    <row r="279" spans="1:17" ht="92.25" customHeight="1">
      <c r="A279" s="82"/>
      <c r="B279" s="166" t="s">
        <v>98</v>
      </c>
      <c r="C279" s="36" t="s">
        <v>99</v>
      </c>
      <c r="D279" s="31">
        <v>600</v>
      </c>
      <c r="E279" s="31">
        <v>0</v>
      </c>
      <c r="F279" s="33">
        <v>26000</v>
      </c>
      <c r="G279" s="33">
        <v>15960</v>
      </c>
      <c r="H279" s="24">
        <f>(G279/F279)*100</f>
        <v>61.38461538461538</v>
      </c>
      <c r="I279" s="33">
        <v>26000</v>
      </c>
      <c r="J279" s="33">
        <v>26000</v>
      </c>
      <c r="K279" s="24">
        <f>(J279/I279)*100</f>
        <v>100</v>
      </c>
      <c r="L279" s="33">
        <v>26000</v>
      </c>
      <c r="M279" s="33">
        <v>15750</v>
      </c>
      <c r="N279" s="33">
        <f t="shared" si="42"/>
        <v>60.57692307692307</v>
      </c>
      <c r="O279" s="33">
        <v>26000</v>
      </c>
      <c r="P279" s="33">
        <v>26000</v>
      </c>
      <c r="Q279" s="33">
        <f>(P279/O279)*100</f>
        <v>100</v>
      </c>
    </row>
    <row r="280" spans="1:17" ht="92.25" customHeight="1">
      <c r="A280" s="82"/>
      <c r="B280" s="166" t="s">
        <v>173</v>
      </c>
      <c r="C280" s="36" t="s">
        <v>174</v>
      </c>
      <c r="D280" s="31">
        <v>600</v>
      </c>
      <c r="E280" s="31">
        <v>0</v>
      </c>
      <c r="F280" s="33">
        <v>26000</v>
      </c>
      <c r="G280" s="33">
        <v>15960</v>
      </c>
      <c r="H280" s="24">
        <f>(G280/F280)*100</f>
        <v>61.38461538461538</v>
      </c>
      <c r="I280" s="33">
        <v>26000</v>
      </c>
      <c r="J280" s="33">
        <v>0</v>
      </c>
      <c r="K280" s="24">
        <f>(J280/I280)*100</f>
        <v>0</v>
      </c>
      <c r="L280" s="33">
        <v>0</v>
      </c>
      <c r="M280" s="33">
        <v>173.68</v>
      </c>
      <c r="N280" s="33">
        <v>0</v>
      </c>
      <c r="O280" s="33">
        <v>232</v>
      </c>
      <c r="P280" s="33">
        <v>0</v>
      </c>
      <c r="Q280" s="33">
        <v>0</v>
      </c>
    </row>
    <row r="281" spans="1:17" ht="47.25" customHeight="1">
      <c r="A281" s="82"/>
      <c r="B281" s="180">
        <v>85278</v>
      </c>
      <c r="C281" s="129" t="s">
        <v>182</v>
      </c>
      <c r="D281" s="28" t="e">
        <f>SUM(#REF!)</f>
        <v>#REF!</v>
      </c>
      <c r="E281" s="28" t="e">
        <f>SUM(#REF!)</f>
        <v>#REF!</v>
      </c>
      <c r="F281" s="29">
        <f aca="true" t="shared" si="49" ref="F281:P281">SUM(F282)</f>
        <v>0</v>
      </c>
      <c r="G281" s="29">
        <f t="shared" si="49"/>
        <v>0</v>
      </c>
      <c r="H281" s="29" t="e">
        <f t="shared" si="49"/>
        <v>#DIV/0!</v>
      </c>
      <c r="I281" s="29">
        <f t="shared" si="49"/>
        <v>0</v>
      </c>
      <c r="J281" s="29">
        <f t="shared" si="49"/>
        <v>387000</v>
      </c>
      <c r="K281" s="29" t="e">
        <f t="shared" si="49"/>
        <v>#DIV/0!</v>
      </c>
      <c r="L281" s="29">
        <f t="shared" si="49"/>
        <v>4000</v>
      </c>
      <c r="M281" s="29">
        <f t="shared" si="49"/>
        <v>4000</v>
      </c>
      <c r="N281" s="29">
        <f>(M281/L281)*100</f>
        <v>100</v>
      </c>
      <c r="O281" s="29">
        <f t="shared" si="49"/>
        <v>4000</v>
      </c>
      <c r="P281" s="29">
        <f t="shared" si="49"/>
        <v>0</v>
      </c>
      <c r="Q281" s="29">
        <f>(P281/O281)*100</f>
        <v>0</v>
      </c>
    </row>
    <row r="282" spans="1:17" ht="46.5">
      <c r="A282" s="82"/>
      <c r="B282" s="163"/>
      <c r="C282" s="30" t="s">
        <v>117</v>
      </c>
      <c r="D282" s="31"/>
      <c r="E282" s="31"/>
      <c r="F282" s="81">
        <f>SUM(F284:F284)</f>
        <v>0</v>
      </c>
      <c r="G282" s="81">
        <f>SUM(G284:G284)</f>
        <v>0</v>
      </c>
      <c r="H282" s="29" t="e">
        <f>(G282/F282)*100</f>
        <v>#DIV/0!</v>
      </c>
      <c r="I282" s="81">
        <f>SUM(I284:I284)</f>
        <v>0</v>
      </c>
      <c r="J282" s="81">
        <f>SUM(J283:J285)</f>
        <v>387000</v>
      </c>
      <c r="K282" s="29" t="e">
        <f>(J282/I282)*100</f>
        <v>#DIV/0!</v>
      </c>
      <c r="L282" s="81">
        <f>SUM(L283)</f>
        <v>4000</v>
      </c>
      <c r="M282" s="81">
        <f>SUM(M283)</f>
        <v>4000</v>
      </c>
      <c r="N282" s="81">
        <f>(M282/L282)*100</f>
        <v>100</v>
      </c>
      <c r="O282" s="81">
        <f>SUM(O283)</f>
        <v>4000</v>
      </c>
      <c r="P282" s="81">
        <f>SUM(P283)</f>
        <v>0</v>
      </c>
      <c r="Q282" s="81">
        <f>(P282/O282)*100</f>
        <v>0</v>
      </c>
    </row>
    <row r="283" spans="1:17" ht="92.25" customHeight="1">
      <c r="A283" s="82"/>
      <c r="B283" s="166" t="s">
        <v>98</v>
      </c>
      <c r="C283" s="36" t="s">
        <v>99</v>
      </c>
      <c r="D283" s="31">
        <v>600</v>
      </c>
      <c r="E283" s="31">
        <v>0</v>
      </c>
      <c r="F283" s="33">
        <v>26000</v>
      </c>
      <c r="G283" s="33">
        <v>15960</v>
      </c>
      <c r="H283" s="24">
        <f>(G283/F283)*100</f>
        <v>61.38461538461538</v>
      </c>
      <c r="I283" s="33">
        <v>26000</v>
      </c>
      <c r="J283" s="33">
        <v>26000</v>
      </c>
      <c r="K283" s="24">
        <f>(J283/I283)*100</f>
        <v>100</v>
      </c>
      <c r="L283" s="33">
        <v>4000</v>
      </c>
      <c r="M283" s="33">
        <v>4000</v>
      </c>
      <c r="N283" s="33">
        <f>(M283/L283)*100</f>
        <v>100</v>
      </c>
      <c r="O283" s="33">
        <v>4000</v>
      </c>
      <c r="P283" s="33">
        <v>0</v>
      </c>
      <c r="Q283" s="33">
        <f>(P283/O283)*100</f>
        <v>0</v>
      </c>
    </row>
    <row r="284" spans="1:17" ht="23.25">
      <c r="A284" s="82"/>
      <c r="B284" s="170"/>
      <c r="C284" s="125"/>
      <c r="D284" s="72"/>
      <c r="E284" s="72"/>
      <c r="F284" s="44"/>
      <c r="G284" s="44"/>
      <c r="H284" s="62"/>
      <c r="I284" s="43"/>
      <c r="J284" s="43"/>
      <c r="K284" s="62"/>
      <c r="L284" s="44"/>
      <c r="M284" s="44"/>
      <c r="N284" s="62"/>
      <c r="O284" s="44"/>
      <c r="P284" s="43"/>
      <c r="Q284" s="62"/>
    </row>
    <row r="285" spans="1:17" ht="23.25">
      <c r="A285" s="82"/>
      <c r="B285" s="180">
        <v>85295</v>
      </c>
      <c r="C285" s="90" t="s">
        <v>18</v>
      </c>
      <c r="D285" s="28" t="e">
        <f>SUM(#REF!)</f>
        <v>#REF!</v>
      </c>
      <c r="E285" s="28" t="e">
        <f>SUM(#REF!)</f>
        <v>#REF!</v>
      </c>
      <c r="F285" s="29">
        <f aca="true" t="shared" si="50" ref="F285:P285">SUM(F286)</f>
        <v>450000</v>
      </c>
      <c r="G285" s="29">
        <f t="shared" si="50"/>
        <v>302300</v>
      </c>
      <c r="H285" s="29">
        <f t="shared" si="50"/>
        <v>67.17777777777778</v>
      </c>
      <c r="I285" s="29">
        <f t="shared" si="50"/>
        <v>450000</v>
      </c>
      <c r="J285" s="29">
        <f t="shared" si="50"/>
        <v>361000</v>
      </c>
      <c r="K285" s="29">
        <f t="shared" si="50"/>
        <v>80.22222222222221</v>
      </c>
      <c r="L285" s="29">
        <f t="shared" si="50"/>
        <v>831190.47</v>
      </c>
      <c r="M285" s="29">
        <f t="shared" si="50"/>
        <v>478000</v>
      </c>
      <c r="N285" s="29">
        <f t="shared" si="42"/>
        <v>57.5078778273288</v>
      </c>
      <c r="O285" s="29">
        <f t="shared" si="50"/>
        <v>830817.77</v>
      </c>
      <c r="P285" s="29">
        <f t="shared" si="50"/>
        <v>316000</v>
      </c>
      <c r="Q285" s="29">
        <f aca="true" t="shared" si="51" ref="Q285:Q290">(P285/O285)*100</f>
        <v>38.03481478254852</v>
      </c>
    </row>
    <row r="286" spans="1:17" ht="46.5">
      <c r="A286" s="82"/>
      <c r="B286" s="163"/>
      <c r="C286" s="30" t="s">
        <v>121</v>
      </c>
      <c r="D286" s="31"/>
      <c r="E286" s="31"/>
      <c r="F286" s="81">
        <f>SUM(F288:F288)</f>
        <v>450000</v>
      </c>
      <c r="G286" s="81">
        <f>SUM(G288:G288)</f>
        <v>302300</v>
      </c>
      <c r="H286" s="29">
        <f>(G286/F286)*100</f>
        <v>67.17777777777778</v>
      </c>
      <c r="I286" s="81">
        <f>SUM(I288:I288)</f>
        <v>450000</v>
      </c>
      <c r="J286" s="81">
        <f>SUM(J288:J288)</f>
        <v>361000</v>
      </c>
      <c r="K286" s="29">
        <f>(J286/I286)*100</f>
        <v>80.22222222222221</v>
      </c>
      <c r="L286" s="81">
        <f>SUM(L287:L289)</f>
        <v>831190.47</v>
      </c>
      <c r="M286" s="81">
        <f>SUM(M287:M289)</f>
        <v>478000</v>
      </c>
      <c r="N286" s="81">
        <f t="shared" si="42"/>
        <v>57.5078778273288</v>
      </c>
      <c r="O286" s="81">
        <f>SUM(O287:O289)</f>
        <v>830817.77</v>
      </c>
      <c r="P286" s="81">
        <f>SUM(P287:P289)</f>
        <v>316000</v>
      </c>
      <c r="Q286" s="81">
        <f t="shared" si="51"/>
        <v>38.03481478254852</v>
      </c>
    </row>
    <row r="287" spans="1:17" ht="110.25" customHeight="1">
      <c r="A287" s="82"/>
      <c r="B287" s="166" t="s">
        <v>113</v>
      </c>
      <c r="C287" s="36" t="s">
        <v>142</v>
      </c>
      <c r="D287" s="31"/>
      <c r="E287" s="31"/>
      <c r="F287" s="33">
        <v>0</v>
      </c>
      <c r="G287" s="33">
        <v>0</v>
      </c>
      <c r="H287" s="33">
        <v>0</v>
      </c>
      <c r="I287" s="33">
        <v>0</v>
      </c>
      <c r="J287" s="33">
        <v>16580</v>
      </c>
      <c r="K287" s="33">
        <v>0</v>
      </c>
      <c r="L287" s="33">
        <v>21428.57</v>
      </c>
      <c r="M287" s="33">
        <v>10055.87</v>
      </c>
      <c r="N287" s="33">
        <f>(M287/L287)*100</f>
        <v>46.92739646182644</v>
      </c>
      <c r="O287" s="33">
        <v>21055.87</v>
      </c>
      <c r="P287" s="33">
        <v>0</v>
      </c>
      <c r="Q287" s="33">
        <f t="shared" si="51"/>
        <v>0</v>
      </c>
    </row>
    <row r="288" spans="1:17" ht="55.5" customHeight="1" thickBot="1">
      <c r="A288" s="82"/>
      <c r="B288" s="192">
        <v>2030</v>
      </c>
      <c r="C288" s="120" t="s">
        <v>46</v>
      </c>
      <c r="D288" s="126">
        <v>465000</v>
      </c>
      <c r="E288" s="126">
        <v>41750</v>
      </c>
      <c r="F288" s="24">
        <v>450000</v>
      </c>
      <c r="G288" s="24">
        <v>302300</v>
      </c>
      <c r="H288" s="68">
        <f>(G288/F288)*100</f>
        <v>67.17777777777778</v>
      </c>
      <c r="I288" s="24">
        <v>450000</v>
      </c>
      <c r="J288" s="24">
        <v>361000</v>
      </c>
      <c r="K288" s="68">
        <f>(J288/I288)*100</f>
        <v>80.22222222222221</v>
      </c>
      <c r="L288" s="24">
        <v>405000</v>
      </c>
      <c r="M288" s="24">
        <v>278000</v>
      </c>
      <c r="N288" s="33">
        <f t="shared" si="42"/>
        <v>68.64197530864197</v>
      </c>
      <c r="O288" s="33">
        <v>405000</v>
      </c>
      <c r="P288" s="33">
        <v>316000</v>
      </c>
      <c r="Q288" s="33">
        <f t="shared" si="51"/>
        <v>78.02469135802468</v>
      </c>
    </row>
    <row r="289" spans="2:17" ht="94.5" customHeight="1" thickBot="1">
      <c r="B289" s="192">
        <v>2707</v>
      </c>
      <c r="C289" s="120" t="s">
        <v>97</v>
      </c>
      <c r="D289" s="121"/>
      <c r="E289" s="121"/>
      <c r="F289" s="33">
        <v>72473</v>
      </c>
      <c r="G289" s="33">
        <v>0</v>
      </c>
      <c r="H289" s="43">
        <f>(G289/F289)*100</f>
        <v>0</v>
      </c>
      <c r="I289" s="33">
        <v>38802</v>
      </c>
      <c r="J289" s="33">
        <v>52391</v>
      </c>
      <c r="K289" s="43">
        <f>(J289/I289)*100</f>
        <v>135.0213906499665</v>
      </c>
      <c r="L289" s="33">
        <v>404761.9</v>
      </c>
      <c r="M289" s="33">
        <v>189944.13</v>
      </c>
      <c r="N289" s="224">
        <f t="shared" si="42"/>
        <v>46.9273738462044</v>
      </c>
      <c r="O289" s="24">
        <v>404761.9</v>
      </c>
      <c r="P289" s="24">
        <v>0</v>
      </c>
      <c r="Q289" s="224">
        <f t="shared" si="51"/>
        <v>0</v>
      </c>
    </row>
    <row r="290" spans="1:17" ht="30.75" customHeight="1" thickBot="1">
      <c r="A290" s="82"/>
      <c r="B290" s="172"/>
      <c r="C290" s="37" t="s">
        <v>48</v>
      </c>
      <c r="D290" s="38" t="e">
        <f>SUM(D253,D267,#REF!,#REF!)</f>
        <v>#REF!</v>
      </c>
      <c r="E290" s="38" t="e">
        <f>SUM(E253,E267,#REF!,#REF!)</f>
        <v>#REF!</v>
      </c>
      <c r="F290" s="39" t="e">
        <f>SUM(F236,F242,F248,F253,#REF!,F262,F267,F276,#REF!,F285)</f>
        <v>#REF!</v>
      </c>
      <c r="G290" s="39" t="e">
        <f>SUM(G236,G242,G248,G253,#REF!,G262,G267,G276,#REF!,G285)</f>
        <v>#REF!</v>
      </c>
      <c r="H290" s="130" t="e">
        <f>(G290/F290)*100</f>
        <v>#REF!</v>
      </c>
      <c r="I290" s="39" t="e">
        <f>SUM(I236,I242,I248,I253,#REF!,I262,I267,I276,#REF!,I285)</f>
        <v>#REF!</v>
      </c>
      <c r="J290" s="39">
        <f>SUM(J236,J242,J248,J253,J258,J262,J267,J272,J276,J285)</f>
        <v>10170097</v>
      </c>
      <c r="K290" s="130" t="e">
        <f>(J290/I290)*100</f>
        <v>#REF!</v>
      </c>
      <c r="L290" s="39">
        <f>SUM(L236,L242,L248,L253,L258,L262,L267,L272,L276,L281,L285)</f>
        <v>10660586.47</v>
      </c>
      <c r="M290" s="39">
        <f>SUM(M236,M242,M248,M253,M258,M262,M267,M272,M276,M281,M285)</f>
        <v>8009576.969999999</v>
      </c>
      <c r="N290" s="130">
        <f t="shared" si="42"/>
        <v>75.13261106731586</v>
      </c>
      <c r="O290" s="39">
        <f>SUM(O236,O242,O248,O253,O258,O262,O267,O272,O276,O281,O285)</f>
        <v>10507251.259999998</v>
      </c>
      <c r="P290" s="39">
        <f>SUM(P236,P242,P248,P253,P258,P262,P267,P272,P276,P281,P285)</f>
        <v>9646000</v>
      </c>
      <c r="Q290" s="130">
        <f t="shared" si="51"/>
        <v>91.80326767973379</v>
      </c>
    </row>
    <row r="291" spans="1:17" ht="24" thickBot="1">
      <c r="A291" s="82"/>
      <c r="B291" s="88"/>
      <c r="C291" s="37"/>
      <c r="D291" s="49"/>
      <c r="E291" s="49"/>
      <c r="F291" s="50"/>
      <c r="G291" s="50"/>
      <c r="H291" s="131"/>
      <c r="I291" s="52"/>
      <c r="J291" s="52"/>
      <c r="K291" s="131"/>
      <c r="L291" s="50"/>
      <c r="M291" s="50"/>
      <c r="N291" s="225"/>
      <c r="O291" s="50"/>
      <c r="P291" s="52"/>
      <c r="Q291" s="225"/>
    </row>
    <row r="292" spans="2:17" ht="44.25" customHeight="1">
      <c r="B292" s="161">
        <v>853</v>
      </c>
      <c r="C292" s="30" t="s">
        <v>129</v>
      </c>
      <c r="D292" s="57"/>
      <c r="E292" s="57"/>
      <c r="F292" s="86"/>
      <c r="G292" s="86"/>
      <c r="H292" s="87"/>
      <c r="I292" s="86"/>
      <c r="J292" s="87"/>
      <c r="K292" s="87"/>
      <c r="L292" s="86"/>
      <c r="M292" s="86"/>
      <c r="N292" s="24"/>
      <c r="O292" s="86"/>
      <c r="P292" s="87"/>
      <c r="Q292" s="24"/>
    </row>
    <row r="293" spans="2:17" ht="23.25">
      <c r="B293" s="191"/>
      <c r="C293" s="63"/>
      <c r="D293" s="72"/>
      <c r="E293" s="72"/>
      <c r="F293" s="44"/>
      <c r="G293" s="44"/>
      <c r="H293" s="43"/>
      <c r="I293" s="44"/>
      <c r="J293" s="43"/>
      <c r="K293" s="43"/>
      <c r="L293" s="44"/>
      <c r="M293" s="44"/>
      <c r="N293" s="62"/>
      <c r="O293" s="44"/>
      <c r="P293" s="43"/>
      <c r="Q293" s="62"/>
    </row>
    <row r="294" spans="2:17" ht="21.75" customHeight="1">
      <c r="B294" s="161">
        <v>85305</v>
      </c>
      <c r="C294" s="27" t="s">
        <v>143</v>
      </c>
      <c r="D294" s="28">
        <f>SUM(D296)</f>
        <v>100000</v>
      </c>
      <c r="E294" s="28">
        <f>SUM(E296)</f>
        <v>0</v>
      </c>
      <c r="F294" s="29">
        <f>SUM(F295)</f>
        <v>0</v>
      </c>
      <c r="G294" s="29">
        <f>SUM(G295)</f>
        <v>1136.5</v>
      </c>
      <c r="H294" s="29">
        <v>0</v>
      </c>
      <c r="I294" s="29">
        <f>SUM(I295)</f>
        <v>1136.5</v>
      </c>
      <c r="J294" s="29">
        <f>SUM(J295)</f>
        <v>350400</v>
      </c>
      <c r="K294" s="29">
        <v>0</v>
      </c>
      <c r="L294" s="29">
        <f>SUM(L295)</f>
        <v>350400</v>
      </c>
      <c r="M294" s="29">
        <f>SUM(M295)</f>
        <v>167306.25</v>
      </c>
      <c r="N294" s="29">
        <f t="shared" si="42"/>
        <v>47.74721746575342</v>
      </c>
      <c r="O294" s="29">
        <f>SUM(O295)</f>
        <v>222049.12</v>
      </c>
      <c r="P294" s="29">
        <f>SUM(P295)</f>
        <v>267100</v>
      </c>
      <c r="Q294" s="29">
        <f>(P294/O294)*100</f>
        <v>120.28870008581885</v>
      </c>
    </row>
    <row r="295" spans="2:17" ht="46.5">
      <c r="B295" s="163"/>
      <c r="C295" s="30" t="s">
        <v>121</v>
      </c>
      <c r="D295" s="31"/>
      <c r="E295" s="31"/>
      <c r="F295" s="81">
        <f>SUM(F296:F298)</f>
        <v>0</v>
      </c>
      <c r="G295" s="81">
        <f>SUM(G296:G298)</f>
        <v>1136.5</v>
      </c>
      <c r="H295" s="29">
        <v>0</v>
      </c>
      <c r="I295" s="81">
        <f>SUM(I296:I298)</f>
        <v>1136.5</v>
      </c>
      <c r="J295" s="81">
        <f>SUM(J296:J298)</f>
        <v>350400</v>
      </c>
      <c r="K295" s="29">
        <v>0</v>
      </c>
      <c r="L295" s="81">
        <f>SUM(L296:L298)</f>
        <v>350400</v>
      </c>
      <c r="M295" s="81">
        <f>SUM(M296:M298)</f>
        <v>167306.25</v>
      </c>
      <c r="N295" s="81">
        <f t="shared" si="42"/>
        <v>47.74721746575342</v>
      </c>
      <c r="O295" s="81">
        <f>SUM(O296:O298)</f>
        <v>222049.12</v>
      </c>
      <c r="P295" s="81">
        <f>SUM(P296:P298)</f>
        <v>267100</v>
      </c>
      <c r="Q295" s="81">
        <f>(P295/O295)*100</f>
        <v>120.28870008581885</v>
      </c>
    </row>
    <row r="296" spans="2:17" ht="30" customHeight="1">
      <c r="B296" s="173" t="s">
        <v>63</v>
      </c>
      <c r="C296" s="48" t="s">
        <v>22</v>
      </c>
      <c r="D296" s="31">
        <v>100000</v>
      </c>
      <c r="E296" s="31">
        <v>0</v>
      </c>
      <c r="F296" s="33">
        <v>0</v>
      </c>
      <c r="G296" s="33">
        <v>0</v>
      </c>
      <c r="H296" s="24">
        <v>0</v>
      </c>
      <c r="I296" s="33">
        <v>0</v>
      </c>
      <c r="J296" s="33">
        <v>83600</v>
      </c>
      <c r="K296" s="24">
        <v>0</v>
      </c>
      <c r="L296" s="33">
        <v>83600</v>
      </c>
      <c r="M296" s="33">
        <v>44181.85</v>
      </c>
      <c r="N296" s="33">
        <f t="shared" si="42"/>
        <v>52.84910287081339</v>
      </c>
      <c r="O296" s="33">
        <v>62000</v>
      </c>
      <c r="P296" s="33">
        <v>76600</v>
      </c>
      <c r="Q296" s="33">
        <f>(P296/O296)*100</f>
        <v>123.5483870967742</v>
      </c>
    </row>
    <row r="297" spans="2:17" ht="21.75" customHeight="1">
      <c r="B297" s="176" t="s">
        <v>64</v>
      </c>
      <c r="C297" s="84" t="s">
        <v>23</v>
      </c>
      <c r="D297" s="31">
        <v>153750</v>
      </c>
      <c r="E297" s="31">
        <v>0</v>
      </c>
      <c r="F297" s="33">
        <v>0</v>
      </c>
      <c r="G297" s="33">
        <v>1136.5</v>
      </c>
      <c r="H297" s="24">
        <v>0</v>
      </c>
      <c r="I297" s="33">
        <v>1136.5</v>
      </c>
      <c r="J297" s="33">
        <v>0</v>
      </c>
      <c r="K297" s="24">
        <f>(J297/I297)*100</f>
        <v>0</v>
      </c>
      <c r="L297" s="33">
        <v>0</v>
      </c>
      <c r="M297" s="33">
        <v>49.12</v>
      </c>
      <c r="N297" s="33">
        <v>0</v>
      </c>
      <c r="O297" s="33">
        <v>49.12</v>
      </c>
      <c r="P297" s="33">
        <v>0</v>
      </c>
      <c r="Q297" s="33">
        <v>0</v>
      </c>
    </row>
    <row r="298" spans="2:17" ht="31.5" customHeight="1">
      <c r="B298" s="176" t="s">
        <v>108</v>
      </c>
      <c r="C298" s="84" t="s">
        <v>19</v>
      </c>
      <c r="D298" s="31">
        <v>17000</v>
      </c>
      <c r="E298" s="31">
        <v>0</v>
      </c>
      <c r="F298" s="33">
        <v>0</v>
      </c>
      <c r="G298" s="33">
        <v>0</v>
      </c>
      <c r="H298" s="24">
        <v>0</v>
      </c>
      <c r="I298" s="33">
        <v>0</v>
      </c>
      <c r="J298" s="33">
        <f>191200+75600</f>
        <v>266800</v>
      </c>
      <c r="K298" s="24">
        <v>0</v>
      </c>
      <c r="L298" s="33">
        <f>191200+75600</f>
        <v>266800</v>
      </c>
      <c r="M298" s="33">
        <v>123075.28</v>
      </c>
      <c r="N298" s="33">
        <f t="shared" si="42"/>
        <v>46.13016491754123</v>
      </c>
      <c r="O298" s="33">
        <v>160000</v>
      </c>
      <c r="P298" s="33">
        <v>190500</v>
      </c>
      <c r="Q298" s="33">
        <f>(P298/O298)*100</f>
        <v>119.0625</v>
      </c>
    </row>
    <row r="299" spans="2:17" ht="23.25">
      <c r="B299" s="191"/>
      <c r="C299" s="63"/>
      <c r="D299" s="72"/>
      <c r="E299" s="72"/>
      <c r="F299" s="44"/>
      <c r="G299" s="43"/>
      <c r="H299" s="43"/>
      <c r="I299" s="44"/>
      <c r="J299" s="43"/>
      <c r="K299" s="43"/>
      <c r="L299" s="44"/>
      <c r="M299" s="44"/>
      <c r="N299" s="62"/>
      <c r="O299" s="44"/>
      <c r="P299" s="43"/>
      <c r="Q299" s="62"/>
    </row>
    <row r="300" spans="2:17" ht="27" customHeight="1">
      <c r="B300" s="161">
        <v>85395</v>
      </c>
      <c r="C300" s="27" t="s">
        <v>18</v>
      </c>
      <c r="D300" s="28" t="e">
        <f>SUM(#REF!)</f>
        <v>#REF!</v>
      </c>
      <c r="E300" s="28" t="e">
        <f>SUM(#REF!)</f>
        <v>#REF!</v>
      </c>
      <c r="F300" s="29">
        <f aca="true" t="shared" si="52" ref="F300:K300">SUM(F301)</f>
        <v>0</v>
      </c>
      <c r="G300" s="29">
        <f t="shared" si="52"/>
        <v>0</v>
      </c>
      <c r="H300" s="29" t="e">
        <f t="shared" si="52"/>
        <v>#DIV/0!</v>
      </c>
      <c r="I300" s="29">
        <f t="shared" si="52"/>
        <v>0</v>
      </c>
      <c r="J300" s="29" t="e">
        <f>SUM(J301,#REF!)</f>
        <v>#REF!</v>
      </c>
      <c r="K300" s="29" t="e">
        <f t="shared" si="52"/>
        <v>#DIV/0!</v>
      </c>
      <c r="L300" s="29">
        <f>SUM(L301)</f>
        <v>125847.26000000001</v>
      </c>
      <c r="M300" s="29">
        <f>SUM(M301)</f>
        <v>118000.56</v>
      </c>
      <c r="N300" s="29">
        <f t="shared" si="42"/>
        <v>93.7649019930986</v>
      </c>
      <c r="O300" s="29">
        <f>SUM(O301)</f>
        <v>118000.56</v>
      </c>
      <c r="P300" s="29">
        <f>SUM(P301)</f>
        <v>0</v>
      </c>
      <c r="Q300" s="29">
        <f aca="true" t="shared" si="53" ref="Q300:Q306">(P300/O300)*100</f>
        <v>0</v>
      </c>
    </row>
    <row r="301" spans="2:17" ht="46.5">
      <c r="B301" s="163"/>
      <c r="C301" s="30" t="s">
        <v>121</v>
      </c>
      <c r="D301" s="31"/>
      <c r="E301" s="31"/>
      <c r="F301" s="81">
        <f>SUM(F303:F304)</f>
        <v>0</v>
      </c>
      <c r="G301" s="81">
        <f>SUM(G303:G304)</f>
        <v>0</v>
      </c>
      <c r="H301" s="29" t="e">
        <f>(G301/F301)*100</f>
        <v>#DIV/0!</v>
      </c>
      <c r="I301" s="81">
        <f>SUM(I303:I304)</f>
        <v>0</v>
      </c>
      <c r="J301" s="81">
        <f>SUM(J303:J305)</f>
        <v>136531</v>
      </c>
      <c r="K301" s="29" t="e">
        <f>(J301/I301)*100</f>
        <v>#DIV/0!</v>
      </c>
      <c r="L301" s="81">
        <f>SUM(L302:L305)</f>
        <v>125847.26000000001</v>
      </c>
      <c r="M301" s="81">
        <f>SUM(M302:M305)</f>
        <v>118000.56</v>
      </c>
      <c r="N301" s="81">
        <f t="shared" si="42"/>
        <v>93.7649019930986</v>
      </c>
      <c r="O301" s="81">
        <f>SUM(O302:O305)</f>
        <v>118000.56</v>
      </c>
      <c r="P301" s="81">
        <f>SUM(P302:P305)</f>
        <v>0</v>
      </c>
      <c r="Q301" s="81">
        <f t="shared" si="53"/>
        <v>0</v>
      </c>
    </row>
    <row r="302" spans="1:17" ht="32.25" customHeight="1">
      <c r="A302" s="82"/>
      <c r="B302" s="176" t="s">
        <v>61</v>
      </c>
      <c r="C302" s="36" t="s">
        <v>25</v>
      </c>
      <c r="D302" s="94">
        <v>44698</v>
      </c>
      <c r="E302" s="94">
        <v>0</v>
      </c>
      <c r="F302" s="33">
        <v>0</v>
      </c>
      <c r="G302" s="33">
        <v>0</v>
      </c>
      <c r="H302" s="24">
        <v>0</v>
      </c>
      <c r="I302" s="33">
        <v>0</v>
      </c>
      <c r="J302" s="33">
        <v>300595</v>
      </c>
      <c r="K302" s="24">
        <v>0</v>
      </c>
      <c r="L302" s="33">
        <v>0</v>
      </c>
      <c r="M302" s="33">
        <v>300</v>
      </c>
      <c r="N302" s="33">
        <v>0</v>
      </c>
      <c r="O302" s="33">
        <v>300</v>
      </c>
      <c r="P302" s="33">
        <v>0</v>
      </c>
      <c r="Q302" s="33">
        <f>(P302/O302)*100</f>
        <v>0</v>
      </c>
    </row>
    <row r="303" spans="1:17" ht="106.5" customHeight="1">
      <c r="A303" s="82"/>
      <c r="B303" s="166" t="s">
        <v>128</v>
      </c>
      <c r="C303" s="36" t="s">
        <v>142</v>
      </c>
      <c r="D303" s="31">
        <v>600</v>
      </c>
      <c r="E303" s="31">
        <v>0</v>
      </c>
      <c r="F303" s="33">
        <v>0</v>
      </c>
      <c r="G303" s="33">
        <v>0</v>
      </c>
      <c r="H303" s="24">
        <v>0</v>
      </c>
      <c r="I303" s="33">
        <v>0</v>
      </c>
      <c r="J303" s="33">
        <v>93951</v>
      </c>
      <c r="K303" s="24">
        <v>0</v>
      </c>
      <c r="L303" s="33">
        <v>105146.55</v>
      </c>
      <c r="M303" s="33">
        <v>98222.22</v>
      </c>
      <c r="N303" s="33">
        <f t="shared" si="42"/>
        <v>93.41459134893157</v>
      </c>
      <c r="O303" s="33">
        <v>98222.22</v>
      </c>
      <c r="P303" s="33">
        <v>0</v>
      </c>
      <c r="Q303" s="33">
        <f t="shared" si="53"/>
        <v>0</v>
      </c>
    </row>
    <row r="304" spans="1:17" ht="110.25" customHeight="1">
      <c r="A304" s="82"/>
      <c r="B304" s="166" t="s">
        <v>113</v>
      </c>
      <c r="C304" s="36" t="s">
        <v>142</v>
      </c>
      <c r="D304" s="31"/>
      <c r="E304" s="31"/>
      <c r="F304" s="33">
        <v>0</v>
      </c>
      <c r="G304" s="33">
        <v>0</v>
      </c>
      <c r="H304" s="33">
        <v>0</v>
      </c>
      <c r="I304" s="33">
        <v>0</v>
      </c>
      <c r="J304" s="33">
        <v>16580</v>
      </c>
      <c r="K304" s="33">
        <v>0</v>
      </c>
      <c r="L304" s="33">
        <v>18555.71</v>
      </c>
      <c r="M304" s="33">
        <v>17333.34</v>
      </c>
      <c r="N304" s="33">
        <f t="shared" si="42"/>
        <v>93.41243207616417</v>
      </c>
      <c r="O304" s="33">
        <v>17333.34</v>
      </c>
      <c r="P304" s="33">
        <v>0</v>
      </c>
      <c r="Q304" s="33">
        <f t="shared" si="53"/>
        <v>0</v>
      </c>
    </row>
    <row r="305" spans="1:17" ht="92.25" customHeight="1" thickBot="1">
      <c r="A305" s="82"/>
      <c r="B305" s="166" t="s">
        <v>98</v>
      </c>
      <c r="C305" s="36" t="s">
        <v>99</v>
      </c>
      <c r="D305" s="31">
        <v>600</v>
      </c>
      <c r="E305" s="31">
        <v>0</v>
      </c>
      <c r="F305" s="33">
        <v>26000</v>
      </c>
      <c r="G305" s="33">
        <v>15960</v>
      </c>
      <c r="H305" s="24">
        <f>(G305/F305)*100</f>
        <v>61.38461538461538</v>
      </c>
      <c r="I305" s="33">
        <v>26000</v>
      </c>
      <c r="J305" s="33">
        <v>26000</v>
      </c>
      <c r="K305" s="24">
        <f>(J305/I305)*100</f>
        <v>100</v>
      </c>
      <c r="L305" s="33">
        <v>2145</v>
      </c>
      <c r="M305" s="33">
        <v>2145</v>
      </c>
      <c r="N305" s="33">
        <f>(M305/L305)*100</f>
        <v>100</v>
      </c>
      <c r="O305" s="33">
        <v>2145</v>
      </c>
      <c r="P305" s="33">
        <v>0</v>
      </c>
      <c r="Q305" s="33">
        <f>(P305/O305)*100</f>
        <v>0</v>
      </c>
    </row>
    <row r="306" spans="2:17" ht="32.25" customHeight="1" thickBot="1">
      <c r="B306" s="197"/>
      <c r="C306" s="132" t="s">
        <v>130</v>
      </c>
      <c r="D306" s="133" t="e">
        <f>SUM(#REF!,D300)</f>
        <v>#REF!</v>
      </c>
      <c r="E306" s="133" t="e">
        <f>SUM(#REF!,E300)</f>
        <v>#REF!</v>
      </c>
      <c r="F306" s="39">
        <f>SUM(F294,F300)</f>
        <v>0</v>
      </c>
      <c r="G306" s="39">
        <f>SUM(G294,G300)</f>
        <v>1136.5</v>
      </c>
      <c r="H306" s="110" t="e">
        <f>(G306/F306)*100</f>
        <v>#DIV/0!</v>
      </c>
      <c r="I306" s="39">
        <f>SUM(I294,I300)</f>
        <v>1136.5</v>
      </c>
      <c r="J306" s="39" t="e">
        <f>SUM(J294,J300)</f>
        <v>#REF!</v>
      </c>
      <c r="K306" s="110" t="e">
        <f>(J306/I306)*100</f>
        <v>#REF!</v>
      </c>
      <c r="L306" s="39">
        <f>SUM(L294,L300)</f>
        <v>476247.26</v>
      </c>
      <c r="M306" s="39">
        <f>SUM(M294,M300)</f>
        <v>285306.81</v>
      </c>
      <c r="N306" s="39">
        <f t="shared" si="42"/>
        <v>59.90728639572646</v>
      </c>
      <c r="O306" s="39">
        <f>SUM(O294,O300)</f>
        <v>340049.68</v>
      </c>
      <c r="P306" s="39">
        <f>SUM(P294,P300)</f>
        <v>267100</v>
      </c>
      <c r="Q306" s="39">
        <f t="shared" si="53"/>
        <v>78.54734637597659</v>
      </c>
    </row>
    <row r="307" spans="1:17" s="204" customFormat="1" ht="32.25" customHeight="1">
      <c r="A307" s="82"/>
      <c r="B307" s="16"/>
      <c r="C307" s="239"/>
      <c r="D307" s="240"/>
      <c r="E307" s="240"/>
      <c r="F307" s="131"/>
      <c r="G307" s="131"/>
      <c r="H307" s="131"/>
      <c r="I307" s="131"/>
      <c r="J307" s="131"/>
      <c r="K307" s="131"/>
      <c r="L307" s="131"/>
      <c r="M307" s="236"/>
      <c r="N307" s="109"/>
      <c r="O307" s="236"/>
      <c r="P307" s="131"/>
      <c r="Q307" s="109"/>
    </row>
    <row r="308" spans="1:17" s="204" customFormat="1" ht="48" customHeight="1">
      <c r="A308" s="82"/>
      <c r="B308" s="187">
        <v>854</v>
      </c>
      <c r="C308" s="135" t="s">
        <v>162</v>
      </c>
      <c r="D308" s="98"/>
      <c r="E308" s="98"/>
      <c r="F308" s="205"/>
      <c r="G308" s="205"/>
      <c r="H308" s="33"/>
      <c r="I308" s="33"/>
      <c r="J308" s="33"/>
      <c r="K308" s="33"/>
      <c r="L308" s="205"/>
      <c r="M308" s="205"/>
      <c r="N308" s="33"/>
      <c r="O308" s="205"/>
      <c r="P308" s="33"/>
      <c r="Q308" s="33"/>
    </row>
    <row r="309" spans="2:17" ht="23.25">
      <c r="B309" s="191"/>
      <c r="C309" s="63"/>
      <c r="D309" s="72"/>
      <c r="E309" s="72"/>
      <c r="F309" s="44"/>
      <c r="G309" s="44"/>
      <c r="H309" s="43"/>
      <c r="I309" s="43"/>
      <c r="J309" s="62"/>
      <c r="K309" s="43"/>
      <c r="L309" s="61"/>
      <c r="M309" s="61"/>
      <c r="N309" s="62"/>
      <c r="O309" s="61"/>
      <c r="P309" s="62"/>
      <c r="Q309" s="62"/>
    </row>
    <row r="310" spans="2:17" ht="23.25">
      <c r="B310" s="161">
        <v>85415</v>
      </c>
      <c r="C310" s="27" t="s">
        <v>163</v>
      </c>
      <c r="D310" s="28">
        <f>SUM(D312)</f>
        <v>465000</v>
      </c>
      <c r="E310" s="28">
        <f>SUM(E312)</f>
        <v>41750</v>
      </c>
      <c r="F310" s="29" t="e">
        <f>SUM(F311,#REF!)</f>
        <v>#REF!</v>
      </c>
      <c r="G310" s="29" t="e">
        <f>SUM(G311,#REF!)</f>
        <v>#REF!</v>
      </c>
      <c r="H310" s="29">
        <f>SUM(H311)</f>
        <v>67.17777777777778</v>
      </c>
      <c r="I310" s="136" t="e">
        <f>SUM(I311,#REF!)</f>
        <v>#REF!</v>
      </c>
      <c r="J310" s="29">
        <f>SUM(J311)</f>
        <v>0</v>
      </c>
      <c r="K310" s="29">
        <f>SUM(K311)</f>
        <v>0</v>
      </c>
      <c r="L310" s="29">
        <f>SUM(L311)</f>
        <v>229915</v>
      </c>
      <c r="M310" s="29">
        <f>SUM(M311)</f>
        <v>229915</v>
      </c>
      <c r="N310" s="29">
        <f t="shared" si="42"/>
        <v>100</v>
      </c>
      <c r="O310" s="29">
        <f>SUM(O311)</f>
        <v>229915</v>
      </c>
      <c r="P310" s="29">
        <f>SUM(P311)</f>
        <v>0</v>
      </c>
      <c r="Q310" s="29">
        <f>(P310/O310)*100</f>
        <v>0</v>
      </c>
    </row>
    <row r="311" spans="2:17" ht="46.5">
      <c r="B311" s="163"/>
      <c r="C311" s="30" t="s">
        <v>121</v>
      </c>
      <c r="D311" s="31"/>
      <c r="E311" s="31"/>
      <c r="F311" s="81">
        <f>SUM(F312:F312)</f>
        <v>450000</v>
      </c>
      <c r="G311" s="81">
        <f>SUM(G312:G312)</f>
        <v>302300</v>
      </c>
      <c r="H311" s="29">
        <f>(G311/F311)*100</f>
        <v>67.17777777777778</v>
      </c>
      <c r="I311" s="117">
        <f>SUM(I312:I312)</f>
        <v>450000</v>
      </c>
      <c r="J311" s="81">
        <f>SUM(J312:J312)</f>
        <v>0</v>
      </c>
      <c r="K311" s="29">
        <f>(J311/I311)*100</f>
        <v>0</v>
      </c>
      <c r="L311" s="81">
        <f>SUM(L312:L312)</f>
        <v>229915</v>
      </c>
      <c r="M311" s="81">
        <f>SUM(M312:M312)</f>
        <v>229915</v>
      </c>
      <c r="N311" s="81">
        <f t="shared" si="42"/>
        <v>100</v>
      </c>
      <c r="O311" s="81">
        <f>SUM(O312:O312)</f>
        <v>229915</v>
      </c>
      <c r="P311" s="81">
        <f>SUM(P312:P312)</f>
        <v>0</v>
      </c>
      <c r="Q311" s="81">
        <f>(P311/O311)*100</f>
        <v>0</v>
      </c>
    </row>
    <row r="312" spans="1:17" ht="55.5" customHeight="1" thickBot="1">
      <c r="A312" s="82"/>
      <c r="B312" s="192">
        <v>2030</v>
      </c>
      <c r="C312" s="120" t="s">
        <v>46</v>
      </c>
      <c r="D312" s="126">
        <v>465000</v>
      </c>
      <c r="E312" s="126">
        <v>41750</v>
      </c>
      <c r="F312" s="24">
        <v>450000</v>
      </c>
      <c r="G312" s="24">
        <v>302300</v>
      </c>
      <c r="H312" s="68">
        <f>(G312/F312)*100</f>
        <v>67.17777777777778</v>
      </c>
      <c r="I312" s="24">
        <v>450000</v>
      </c>
      <c r="J312" s="24">
        <v>0</v>
      </c>
      <c r="K312" s="68">
        <f>(J312/I312)*100</f>
        <v>0</v>
      </c>
      <c r="L312" s="24">
        <v>229915</v>
      </c>
      <c r="M312" s="24">
        <v>229915</v>
      </c>
      <c r="N312" s="33">
        <f t="shared" si="42"/>
        <v>100</v>
      </c>
      <c r="O312" s="24">
        <v>229915</v>
      </c>
      <c r="P312" s="24">
        <v>0</v>
      </c>
      <c r="Q312" s="33">
        <f>(P312/O312)*100</f>
        <v>0</v>
      </c>
    </row>
    <row r="313" spans="2:17" ht="26.25" customHeight="1" thickBot="1">
      <c r="B313" s="170"/>
      <c r="C313" s="99"/>
      <c r="D313" s="72"/>
      <c r="E313" s="72"/>
      <c r="F313" s="43"/>
      <c r="G313" s="222"/>
      <c r="H313" s="62"/>
      <c r="I313" s="43"/>
      <c r="J313" s="43"/>
      <c r="K313" s="62"/>
      <c r="L313" s="43"/>
      <c r="M313" s="43"/>
      <c r="N313" s="68"/>
      <c r="O313" s="43"/>
      <c r="P313" s="43"/>
      <c r="Q313" s="68"/>
    </row>
    <row r="314" spans="2:17" ht="31.5" customHeight="1" thickBot="1">
      <c r="B314" s="197"/>
      <c r="C314" s="132" t="s">
        <v>164</v>
      </c>
      <c r="D314" s="133" t="e">
        <f>SUM(#REF!,#REF!)</f>
        <v>#REF!</v>
      </c>
      <c r="E314" s="133" t="e">
        <f>SUM(#REF!,#REF!)</f>
        <v>#REF!</v>
      </c>
      <c r="F314" s="39" t="e">
        <f>SUM(#REF!,F309)</f>
        <v>#REF!</v>
      </c>
      <c r="G314" s="39" t="e">
        <f>SUM(#REF!,G309)</f>
        <v>#REF!</v>
      </c>
      <c r="H314" s="110" t="e">
        <f>(G314/F314)*100</f>
        <v>#REF!</v>
      </c>
      <c r="I314" s="39" t="e">
        <f>SUM(#REF!,I309)</f>
        <v>#REF!</v>
      </c>
      <c r="J314" s="39">
        <f>SUM(J310)</f>
        <v>0</v>
      </c>
      <c r="K314" s="110" t="e">
        <f>(J314/I314)*100</f>
        <v>#REF!</v>
      </c>
      <c r="L314" s="39">
        <f>SUM(L310)</f>
        <v>229915</v>
      </c>
      <c r="M314" s="39">
        <f>SUM(M310)</f>
        <v>229915</v>
      </c>
      <c r="N314" s="130">
        <f t="shared" si="42"/>
        <v>100</v>
      </c>
      <c r="O314" s="39">
        <f>SUM(O310)</f>
        <v>229915</v>
      </c>
      <c r="P314" s="39">
        <f>SUM(P310)</f>
        <v>0</v>
      </c>
      <c r="Q314" s="130">
        <f>(P314/O314)*100</f>
        <v>0</v>
      </c>
    </row>
    <row r="315" spans="1:17" s="204" customFormat="1" ht="24" thickBot="1">
      <c r="A315" s="82"/>
      <c r="B315" s="88"/>
      <c r="C315" s="88"/>
      <c r="D315" s="88"/>
      <c r="E315" s="88"/>
      <c r="F315" s="238"/>
      <c r="G315" s="238"/>
      <c r="H315" s="227"/>
      <c r="I315" s="227"/>
      <c r="J315" s="227"/>
      <c r="K315" s="227"/>
      <c r="L315" s="238"/>
      <c r="M315" s="238"/>
      <c r="N315" s="225"/>
      <c r="O315" s="238"/>
      <c r="P315" s="227"/>
      <c r="Q315" s="225"/>
    </row>
    <row r="316" spans="1:17" s="204" customFormat="1" ht="48" customHeight="1">
      <c r="A316" s="82"/>
      <c r="B316" s="161">
        <v>900</v>
      </c>
      <c r="C316" s="233" t="s">
        <v>5</v>
      </c>
      <c r="D316" s="57"/>
      <c r="E316" s="57"/>
      <c r="F316" s="40"/>
      <c r="G316" s="40"/>
      <c r="H316" s="24"/>
      <c r="I316" s="24"/>
      <c r="J316" s="24"/>
      <c r="K316" s="24"/>
      <c r="L316" s="40"/>
      <c r="M316" s="40"/>
      <c r="N316" s="24"/>
      <c r="O316" s="40"/>
      <c r="P316" s="24"/>
      <c r="Q316" s="24"/>
    </row>
    <row r="317" spans="2:17" ht="23.25">
      <c r="B317" s="191"/>
      <c r="C317" s="63"/>
      <c r="D317" s="72"/>
      <c r="E317" s="72"/>
      <c r="F317" s="44"/>
      <c r="G317" s="44"/>
      <c r="H317" s="43"/>
      <c r="I317" s="43"/>
      <c r="J317" s="62"/>
      <c r="K317" s="43"/>
      <c r="L317" s="62"/>
      <c r="M317" s="61"/>
      <c r="N317" s="62"/>
      <c r="O317" s="61"/>
      <c r="P317" s="62"/>
      <c r="Q317" s="62"/>
    </row>
    <row r="318" spans="2:17" ht="23.25">
      <c r="B318" s="161">
        <v>90004</v>
      </c>
      <c r="C318" s="27" t="s">
        <v>55</v>
      </c>
      <c r="D318" s="28">
        <f>SUM(D320)</f>
        <v>4000</v>
      </c>
      <c r="E318" s="28">
        <f>SUM(E320)</f>
        <v>0</v>
      </c>
      <c r="F318" s="29" t="e">
        <f>SUM(F319,#REF!)</f>
        <v>#REF!</v>
      </c>
      <c r="G318" s="29" t="e">
        <f>SUM(G319,#REF!)</f>
        <v>#REF!</v>
      </c>
      <c r="H318" s="29">
        <f>SUM(H319)</f>
        <v>45.941</v>
      </c>
      <c r="I318" s="136" t="e">
        <f>SUM(I319,#REF!)</f>
        <v>#REF!</v>
      </c>
      <c r="J318" s="29">
        <f>SUM(J319)</f>
        <v>10000</v>
      </c>
      <c r="K318" s="29">
        <f>SUM(K319)</f>
        <v>200</v>
      </c>
      <c r="L318" s="29">
        <f>SUM(L319)</f>
        <v>10000</v>
      </c>
      <c r="M318" s="29">
        <f>SUM(M319)</f>
        <v>4326.83</v>
      </c>
      <c r="N318" s="29">
        <f aca="true" t="shared" si="54" ref="N318:N325">(M318/L318)*100</f>
        <v>43.268299999999996</v>
      </c>
      <c r="O318" s="29">
        <f>SUM(O319)</f>
        <v>5000</v>
      </c>
      <c r="P318" s="29">
        <f>SUM(P319)</f>
        <v>10000</v>
      </c>
      <c r="Q318" s="29">
        <f>(P318/O318)*100</f>
        <v>200</v>
      </c>
    </row>
    <row r="319" spans="2:17" ht="46.5">
      <c r="B319" s="163"/>
      <c r="C319" s="30" t="s">
        <v>121</v>
      </c>
      <c r="D319" s="31"/>
      <c r="E319" s="31"/>
      <c r="F319" s="81">
        <f>SUM(F320:F320)</f>
        <v>10000</v>
      </c>
      <c r="G319" s="81">
        <f>SUM(G320:G320)</f>
        <v>4594.1</v>
      </c>
      <c r="H319" s="29">
        <f>(G319/F319)*100</f>
        <v>45.941</v>
      </c>
      <c r="I319" s="117">
        <f>SUM(I320:I320)</f>
        <v>5000</v>
      </c>
      <c r="J319" s="81">
        <f>SUM(J320:J320)</f>
        <v>10000</v>
      </c>
      <c r="K319" s="29">
        <f>(J319/I319)*100</f>
        <v>200</v>
      </c>
      <c r="L319" s="81">
        <f>SUM(L320:L320)</f>
        <v>10000</v>
      </c>
      <c r="M319" s="81">
        <f>SUM(M320:M320)</f>
        <v>4326.83</v>
      </c>
      <c r="N319" s="81">
        <f t="shared" si="54"/>
        <v>43.268299999999996</v>
      </c>
      <c r="O319" s="81">
        <f>SUM(O320:O320)</f>
        <v>5000</v>
      </c>
      <c r="P319" s="81">
        <f>SUM(P320:P320)</f>
        <v>10000</v>
      </c>
      <c r="Q319" s="81">
        <f>(P319/O319)*100</f>
        <v>200</v>
      </c>
    </row>
    <row r="320" spans="2:17" ht="47.25" customHeight="1">
      <c r="B320" s="165" t="s">
        <v>61</v>
      </c>
      <c r="C320" s="36" t="s">
        <v>56</v>
      </c>
      <c r="D320" s="46">
        <v>4000</v>
      </c>
      <c r="E320" s="46">
        <v>0</v>
      </c>
      <c r="F320" s="24">
        <v>10000</v>
      </c>
      <c r="G320" s="24">
        <v>4594.1</v>
      </c>
      <c r="H320" s="33">
        <f>(G320/F320)*100</f>
        <v>45.941</v>
      </c>
      <c r="I320" s="24">
        <v>5000</v>
      </c>
      <c r="J320" s="24">
        <v>10000</v>
      </c>
      <c r="K320" s="33">
        <f>(J320/I320)*100</f>
        <v>200</v>
      </c>
      <c r="L320" s="24">
        <v>10000</v>
      </c>
      <c r="M320" s="24">
        <v>4326.83</v>
      </c>
      <c r="N320" s="33">
        <f t="shared" si="54"/>
        <v>43.268299999999996</v>
      </c>
      <c r="O320" s="24">
        <v>5000</v>
      </c>
      <c r="P320" s="24">
        <v>10000</v>
      </c>
      <c r="Q320" s="33">
        <f>(P320/O320)*100</f>
        <v>200</v>
      </c>
    </row>
    <row r="321" spans="2:17" ht="78" customHeight="1">
      <c r="B321" s="161">
        <v>90019</v>
      </c>
      <c r="C321" s="30" t="s">
        <v>133</v>
      </c>
      <c r="D321" s="28">
        <f>SUM(D325)</f>
        <v>4000</v>
      </c>
      <c r="E321" s="28">
        <f>SUM(E325)</f>
        <v>0</v>
      </c>
      <c r="F321" s="29">
        <f aca="true" t="shared" si="55" ref="F321:P321">SUM(F322)</f>
        <v>125500</v>
      </c>
      <c r="G321" s="29">
        <f t="shared" si="55"/>
        <v>151886.46</v>
      </c>
      <c r="H321" s="29">
        <f t="shared" si="55"/>
        <v>121.02506772908366</v>
      </c>
      <c r="I321" s="29">
        <f t="shared" si="55"/>
        <v>157386.46</v>
      </c>
      <c r="J321" s="29">
        <f t="shared" si="55"/>
        <v>175500</v>
      </c>
      <c r="K321" s="29">
        <f t="shared" si="55"/>
        <v>111.50895699668193</v>
      </c>
      <c r="L321" s="29">
        <f t="shared" si="55"/>
        <v>175500</v>
      </c>
      <c r="M321" s="29">
        <f t="shared" si="55"/>
        <v>120174.06</v>
      </c>
      <c r="N321" s="29">
        <f t="shared" si="54"/>
        <v>68.47524786324786</v>
      </c>
      <c r="O321" s="29">
        <f t="shared" si="55"/>
        <v>130000</v>
      </c>
      <c r="P321" s="29">
        <f t="shared" si="55"/>
        <v>160000</v>
      </c>
      <c r="Q321" s="29">
        <f>(P321/O321)*100</f>
        <v>123.07692307692308</v>
      </c>
    </row>
    <row r="322" spans="2:17" ht="46.5">
      <c r="B322" s="163"/>
      <c r="C322" s="30" t="s">
        <v>121</v>
      </c>
      <c r="D322" s="31"/>
      <c r="E322" s="31"/>
      <c r="F322" s="81">
        <f>SUM(F323:F325)</f>
        <v>125500</v>
      </c>
      <c r="G322" s="81">
        <f>SUM(G323:G325)</f>
        <v>151886.46</v>
      </c>
      <c r="H322" s="29">
        <f>(G322/F322)*100</f>
        <v>121.02506772908366</v>
      </c>
      <c r="I322" s="81">
        <f>SUM(I323:I325)</f>
        <v>157386.46</v>
      </c>
      <c r="J322" s="81">
        <f>SUM(J323:J325)</f>
        <v>175500</v>
      </c>
      <c r="K322" s="29">
        <f>(J322/I322)*100</f>
        <v>111.50895699668193</v>
      </c>
      <c r="L322" s="81">
        <f>SUM(L323:L325)</f>
        <v>175500</v>
      </c>
      <c r="M322" s="81">
        <f>SUM(M323:M325)</f>
        <v>120174.06</v>
      </c>
      <c r="N322" s="81">
        <f t="shared" si="54"/>
        <v>68.47524786324786</v>
      </c>
      <c r="O322" s="81">
        <f>SUM(O323:O325)</f>
        <v>130000</v>
      </c>
      <c r="P322" s="81">
        <f>SUM(P323:P325)</f>
        <v>160000</v>
      </c>
      <c r="Q322" s="81">
        <f>(P322/O322)*100</f>
        <v>123.07692307692308</v>
      </c>
    </row>
    <row r="323" spans="2:17" ht="50.25" customHeight="1">
      <c r="B323" s="165" t="s">
        <v>65</v>
      </c>
      <c r="C323" s="36" t="s">
        <v>134</v>
      </c>
      <c r="D323" s="46">
        <v>4000</v>
      </c>
      <c r="E323" s="46">
        <v>0</v>
      </c>
      <c r="F323" s="24">
        <v>500</v>
      </c>
      <c r="G323" s="24">
        <v>0</v>
      </c>
      <c r="H323" s="33">
        <f>(G323/F323)*100</f>
        <v>0</v>
      </c>
      <c r="I323" s="24">
        <v>500</v>
      </c>
      <c r="J323" s="24">
        <v>500</v>
      </c>
      <c r="K323" s="33">
        <f>(J323/I323)*100</f>
        <v>100</v>
      </c>
      <c r="L323" s="24">
        <v>500</v>
      </c>
      <c r="M323" s="24">
        <v>0</v>
      </c>
      <c r="N323" s="33">
        <f t="shared" si="54"/>
        <v>0</v>
      </c>
      <c r="O323" s="24">
        <v>0</v>
      </c>
      <c r="P323" s="24">
        <v>0</v>
      </c>
      <c r="Q323" s="33">
        <v>0</v>
      </c>
    </row>
    <row r="324" spans="2:17" ht="57" customHeight="1">
      <c r="B324" s="165" t="s">
        <v>131</v>
      </c>
      <c r="C324" s="36" t="s">
        <v>132</v>
      </c>
      <c r="D324" s="46">
        <v>4000</v>
      </c>
      <c r="E324" s="46">
        <v>0</v>
      </c>
      <c r="F324" s="24">
        <v>5000</v>
      </c>
      <c r="G324" s="24">
        <v>0</v>
      </c>
      <c r="H324" s="43">
        <f>(G324/F324)*100</f>
        <v>0</v>
      </c>
      <c r="I324" s="24">
        <v>5000</v>
      </c>
      <c r="J324" s="24">
        <v>5000</v>
      </c>
      <c r="K324" s="43">
        <f>(J324/I324)*100</f>
        <v>100</v>
      </c>
      <c r="L324" s="24">
        <v>5000</v>
      </c>
      <c r="M324" s="24">
        <v>0</v>
      </c>
      <c r="N324" s="33">
        <f t="shared" si="54"/>
        <v>0</v>
      </c>
      <c r="O324" s="24">
        <v>0</v>
      </c>
      <c r="P324" s="24">
        <v>0</v>
      </c>
      <c r="Q324" s="33">
        <v>0</v>
      </c>
    </row>
    <row r="325" spans="2:17" ht="47.25" customHeight="1">
      <c r="B325" s="165" t="s">
        <v>61</v>
      </c>
      <c r="C325" s="36" t="s">
        <v>148</v>
      </c>
      <c r="D325" s="46">
        <v>4000</v>
      </c>
      <c r="E325" s="46">
        <v>0</v>
      </c>
      <c r="F325" s="24">
        <v>120000</v>
      </c>
      <c r="G325" s="24">
        <v>151886.46</v>
      </c>
      <c r="H325" s="33">
        <f>(G325/F325)*100</f>
        <v>126.57205</v>
      </c>
      <c r="I325" s="24">
        <v>151886.46</v>
      </c>
      <c r="J325" s="24">
        <v>170000</v>
      </c>
      <c r="K325" s="33">
        <f>(J325/I325)*100</f>
        <v>111.92571082372977</v>
      </c>
      <c r="L325" s="24">
        <v>170000</v>
      </c>
      <c r="M325" s="24">
        <v>120174.06</v>
      </c>
      <c r="N325" s="33">
        <f t="shared" si="54"/>
        <v>70.69062352941177</v>
      </c>
      <c r="O325" s="24">
        <v>130000</v>
      </c>
      <c r="P325" s="24">
        <v>160000</v>
      </c>
      <c r="Q325" s="33">
        <f>(P325/O325)*100</f>
        <v>123.07692307692308</v>
      </c>
    </row>
    <row r="326" spans="2:17" ht="24.75" customHeight="1">
      <c r="B326" s="188"/>
      <c r="C326" s="41"/>
      <c r="D326" s="223"/>
      <c r="E326" s="223"/>
      <c r="F326" s="103"/>
      <c r="G326" s="103"/>
      <c r="H326" s="103"/>
      <c r="I326" s="103"/>
      <c r="J326" s="103"/>
      <c r="K326" s="103"/>
      <c r="L326" s="103"/>
      <c r="M326" s="102"/>
      <c r="N326" s="33"/>
      <c r="O326" s="102"/>
      <c r="P326" s="103"/>
      <c r="Q326" s="33"/>
    </row>
    <row r="327" spans="2:17" ht="23.25">
      <c r="B327" s="161">
        <v>90095</v>
      </c>
      <c r="C327" s="27" t="s">
        <v>155</v>
      </c>
      <c r="D327" s="28">
        <f>SUM(D329)</f>
        <v>4000</v>
      </c>
      <c r="E327" s="28">
        <f>SUM(E329)</f>
        <v>0</v>
      </c>
      <c r="F327" s="29" t="e">
        <f>SUM(F328,#REF!)</f>
        <v>#REF!</v>
      </c>
      <c r="G327" s="29" t="e">
        <f>SUM(G328,#REF!)</f>
        <v>#REF!</v>
      </c>
      <c r="H327" s="29">
        <f>SUM(H328)</f>
        <v>0</v>
      </c>
      <c r="I327" s="136" t="e">
        <f>SUM(I328,#REF!)</f>
        <v>#REF!</v>
      </c>
      <c r="J327" s="29">
        <f>SUM(J328)</f>
        <v>0</v>
      </c>
      <c r="K327" s="29">
        <f>SUM(K328)</f>
        <v>0</v>
      </c>
      <c r="L327" s="29">
        <f>SUM(L328)</f>
        <v>0</v>
      </c>
      <c r="M327" s="29">
        <f>SUM(M328)</f>
        <v>4472</v>
      </c>
      <c r="N327" s="81">
        <v>0</v>
      </c>
      <c r="O327" s="29">
        <f>SUM(O328)</f>
        <v>4472</v>
      </c>
      <c r="P327" s="29">
        <f>SUM(P328)</f>
        <v>0</v>
      </c>
      <c r="Q327" s="81">
        <v>0</v>
      </c>
    </row>
    <row r="328" spans="2:17" ht="46.5">
      <c r="B328" s="163"/>
      <c r="C328" s="30" t="s">
        <v>121</v>
      </c>
      <c r="D328" s="31"/>
      <c r="E328" s="31"/>
      <c r="F328" s="81">
        <f>SUM(F329:F329)</f>
        <v>5000</v>
      </c>
      <c r="G328" s="81">
        <f>SUM(G329:G329)</f>
        <v>0</v>
      </c>
      <c r="H328" s="29">
        <f>(G328/F328)*100</f>
        <v>0</v>
      </c>
      <c r="I328" s="117">
        <f>SUM(I329:I329)</f>
        <v>5000</v>
      </c>
      <c r="J328" s="81">
        <f>SUM(J329:J329)</f>
        <v>0</v>
      </c>
      <c r="K328" s="29">
        <f>(J328/I328)*100</f>
        <v>0</v>
      </c>
      <c r="L328" s="81">
        <f>SUM(L329:L329)</f>
        <v>0</v>
      </c>
      <c r="M328" s="81">
        <f>SUM(M329:M329)</f>
        <v>4472</v>
      </c>
      <c r="N328" s="81">
        <v>0</v>
      </c>
      <c r="O328" s="81">
        <f>SUM(O329:O329)</f>
        <v>4472</v>
      </c>
      <c r="P328" s="81">
        <f>SUM(P329:P329)</f>
        <v>0</v>
      </c>
      <c r="Q328" s="81">
        <v>0</v>
      </c>
    </row>
    <row r="329" spans="2:17" ht="57" customHeight="1" thickBot="1">
      <c r="B329" s="165" t="s">
        <v>131</v>
      </c>
      <c r="C329" s="36" t="s">
        <v>132</v>
      </c>
      <c r="D329" s="46">
        <v>4000</v>
      </c>
      <c r="E329" s="46">
        <v>0</v>
      </c>
      <c r="F329" s="24">
        <v>5000</v>
      </c>
      <c r="G329" s="24">
        <v>0</v>
      </c>
      <c r="H329" s="43">
        <f>(G329/F329)*100</f>
        <v>0</v>
      </c>
      <c r="I329" s="24">
        <v>5000</v>
      </c>
      <c r="J329" s="24">
        <v>0</v>
      </c>
      <c r="K329" s="43">
        <f>(J329/I329)*100</f>
        <v>0</v>
      </c>
      <c r="L329" s="24">
        <v>0</v>
      </c>
      <c r="M329" s="24">
        <v>4472</v>
      </c>
      <c r="N329" s="68">
        <v>0</v>
      </c>
      <c r="O329" s="24">
        <v>4472</v>
      </c>
      <c r="P329" s="24">
        <v>0</v>
      </c>
      <c r="Q329" s="68">
        <v>0</v>
      </c>
    </row>
    <row r="330" spans="2:17" ht="31.5" customHeight="1" thickBot="1">
      <c r="B330" s="197"/>
      <c r="C330" s="132" t="s">
        <v>15</v>
      </c>
      <c r="D330" s="133" t="e">
        <f>SUM(#REF!,D318)</f>
        <v>#REF!</v>
      </c>
      <c r="E330" s="133" t="e">
        <f>SUM(#REF!,E318)</f>
        <v>#REF!</v>
      </c>
      <c r="F330" s="39" t="e">
        <f>SUM(F318,F321)</f>
        <v>#REF!</v>
      </c>
      <c r="G330" s="39" t="e">
        <f>SUM(G318,G321)</f>
        <v>#REF!</v>
      </c>
      <c r="H330" s="110" t="e">
        <f>(G330/F330)*100</f>
        <v>#REF!</v>
      </c>
      <c r="I330" s="39" t="e">
        <f>SUM(I318,I321)</f>
        <v>#REF!</v>
      </c>
      <c r="J330" s="39">
        <f>SUM(J318,J321,J327)</f>
        <v>185500</v>
      </c>
      <c r="K330" s="110" t="e">
        <f>(J330/I330)*100</f>
        <v>#REF!</v>
      </c>
      <c r="L330" s="39">
        <f>SUM(L318,L321,L327)</f>
        <v>185500</v>
      </c>
      <c r="M330" s="39">
        <f>SUM(M318,M321,M327)</f>
        <v>128972.89</v>
      </c>
      <c r="N330" s="130">
        <f>(M330/L330)*100</f>
        <v>69.52716442048518</v>
      </c>
      <c r="O330" s="39">
        <f>SUM(O318,O321,O327)</f>
        <v>139472</v>
      </c>
      <c r="P330" s="39">
        <f>SUM(P318,P321,P327)</f>
        <v>170000</v>
      </c>
      <c r="Q330" s="130">
        <f>(P330/O330)*100</f>
        <v>121.88826431111622</v>
      </c>
    </row>
    <row r="331" spans="1:17" s="204" customFormat="1" ht="31.5" customHeight="1" thickBot="1">
      <c r="A331" s="82"/>
      <c r="B331" s="241"/>
      <c r="C331" s="141"/>
      <c r="D331" s="142"/>
      <c r="E331" s="142"/>
      <c r="F331" s="52"/>
      <c r="G331" s="52"/>
      <c r="H331" s="52"/>
      <c r="I331" s="52"/>
      <c r="J331" s="52"/>
      <c r="K331" s="52"/>
      <c r="L331" s="52"/>
      <c r="M331" s="50"/>
      <c r="N331" s="225"/>
      <c r="O331" s="50"/>
      <c r="P331" s="52"/>
      <c r="Q331" s="225"/>
    </row>
    <row r="332" spans="1:17" s="204" customFormat="1" ht="48" customHeight="1">
      <c r="A332" s="82"/>
      <c r="B332" s="161">
        <v>921</v>
      </c>
      <c r="C332" s="233" t="s">
        <v>175</v>
      </c>
      <c r="D332" s="57"/>
      <c r="E332" s="57"/>
      <c r="F332" s="40"/>
      <c r="G332" s="40"/>
      <c r="H332" s="24"/>
      <c r="I332" s="24"/>
      <c r="J332" s="24"/>
      <c r="K332" s="24"/>
      <c r="L332" s="40"/>
      <c r="M332" s="40"/>
      <c r="N332" s="24"/>
      <c r="O332" s="40"/>
      <c r="P332" s="24"/>
      <c r="Q332" s="24"/>
    </row>
    <row r="333" spans="2:17" ht="23.25">
      <c r="B333" s="191"/>
      <c r="C333" s="63"/>
      <c r="D333" s="72"/>
      <c r="E333" s="72"/>
      <c r="F333" s="44"/>
      <c r="G333" s="44"/>
      <c r="H333" s="43"/>
      <c r="I333" s="43"/>
      <c r="J333" s="62"/>
      <c r="K333" s="43"/>
      <c r="L333" s="62"/>
      <c r="M333" s="61"/>
      <c r="N333" s="62"/>
      <c r="O333" s="61"/>
      <c r="P333" s="62"/>
      <c r="Q333" s="62"/>
    </row>
    <row r="334" spans="2:17" ht="23.25">
      <c r="B334" s="161">
        <v>92120</v>
      </c>
      <c r="C334" s="27" t="s">
        <v>176</v>
      </c>
      <c r="D334" s="28">
        <f>SUM(D336)</f>
        <v>4000</v>
      </c>
      <c r="E334" s="28">
        <f>SUM(E336)</f>
        <v>0</v>
      </c>
      <c r="F334" s="29" t="e">
        <f>SUM(F335,#REF!)</f>
        <v>#REF!</v>
      </c>
      <c r="G334" s="29" t="e">
        <f>SUM(G335,#REF!)</f>
        <v>#REF!</v>
      </c>
      <c r="H334" s="29">
        <f>SUM(H335)</f>
        <v>45.941</v>
      </c>
      <c r="I334" s="136" t="e">
        <f>SUM(I335,#REF!)</f>
        <v>#REF!</v>
      </c>
      <c r="J334" s="29">
        <f>SUM(J335)</f>
        <v>0</v>
      </c>
      <c r="K334" s="29">
        <f>SUM(K335)</f>
        <v>0</v>
      </c>
      <c r="L334" s="29">
        <f>SUM(L335)</f>
        <v>0</v>
      </c>
      <c r="M334" s="29">
        <f>SUM(M335)</f>
        <v>1800</v>
      </c>
      <c r="N334" s="29">
        <v>0</v>
      </c>
      <c r="O334" s="29">
        <f>SUM(O335)</f>
        <v>1800</v>
      </c>
      <c r="P334" s="29">
        <f>SUM(P335)</f>
        <v>0</v>
      </c>
      <c r="Q334" s="29">
        <v>0</v>
      </c>
    </row>
    <row r="335" spans="2:17" ht="46.5">
      <c r="B335" s="163"/>
      <c r="C335" s="30" t="s">
        <v>121</v>
      </c>
      <c r="D335" s="31"/>
      <c r="E335" s="31"/>
      <c r="F335" s="81">
        <f>SUM(F336:F336)</f>
        <v>10000</v>
      </c>
      <c r="G335" s="81">
        <f>SUM(G336:G336)</f>
        <v>4594.1</v>
      </c>
      <c r="H335" s="29">
        <f>(G335/F335)*100</f>
        <v>45.941</v>
      </c>
      <c r="I335" s="117">
        <f>SUM(I336:I336)</f>
        <v>5000</v>
      </c>
      <c r="J335" s="81">
        <f>SUM(J336:J336)</f>
        <v>0</v>
      </c>
      <c r="K335" s="29">
        <f>(J335/I335)*100</f>
        <v>0</v>
      </c>
      <c r="L335" s="81">
        <f>SUM(L336:L336)</f>
        <v>0</v>
      </c>
      <c r="M335" s="81">
        <f>SUM(M336:M336)</f>
        <v>1800</v>
      </c>
      <c r="N335" s="81">
        <v>0</v>
      </c>
      <c r="O335" s="81">
        <f>SUM(O336:O336)</f>
        <v>1800</v>
      </c>
      <c r="P335" s="81">
        <f>SUM(P336:P336)</f>
        <v>0</v>
      </c>
      <c r="Q335" s="81">
        <v>0</v>
      </c>
    </row>
    <row r="336" spans="2:17" ht="26.25" customHeight="1">
      <c r="B336" s="165" t="s">
        <v>61</v>
      </c>
      <c r="C336" s="36" t="s">
        <v>148</v>
      </c>
      <c r="D336" s="46">
        <v>4000</v>
      </c>
      <c r="E336" s="46">
        <v>0</v>
      </c>
      <c r="F336" s="24">
        <v>10000</v>
      </c>
      <c r="G336" s="24">
        <v>4594.1</v>
      </c>
      <c r="H336" s="33">
        <f>(G336/F336)*100</f>
        <v>45.941</v>
      </c>
      <c r="I336" s="24">
        <v>5000</v>
      </c>
      <c r="J336" s="24">
        <v>0</v>
      </c>
      <c r="K336" s="33">
        <f>(J336/I336)*100</f>
        <v>0</v>
      </c>
      <c r="L336" s="24">
        <v>0</v>
      </c>
      <c r="M336" s="24">
        <v>1800</v>
      </c>
      <c r="N336" s="33">
        <v>0</v>
      </c>
      <c r="O336" s="24">
        <v>1800</v>
      </c>
      <c r="P336" s="24">
        <v>0</v>
      </c>
      <c r="Q336" s="33">
        <v>0</v>
      </c>
    </row>
    <row r="337" spans="2:17" ht="21.75" customHeight="1">
      <c r="B337" s="176" t="s">
        <v>64</v>
      </c>
      <c r="C337" s="84" t="s">
        <v>23</v>
      </c>
      <c r="D337" s="31">
        <v>153750</v>
      </c>
      <c r="E337" s="31">
        <v>0</v>
      </c>
      <c r="F337" s="33">
        <v>0</v>
      </c>
      <c r="G337" s="33">
        <v>1136.5</v>
      </c>
      <c r="H337" s="24">
        <v>0</v>
      </c>
      <c r="I337" s="33">
        <v>1136.5</v>
      </c>
      <c r="J337" s="33">
        <v>0</v>
      </c>
      <c r="K337" s="24">
        <f>(J337/I337)*100</f>
        <v>0</v>
      </c>
      <c r="L337" s="33">
        <v>0</v>
      </c>
      <c r="M337" s="33">
        <v>10.26</v>
      </c>
      <c r="N337" s="33">
        <v>0</v>
      </c>
      <c r="O337" s="33">
        <v>10.26</v>
      </c>
      <c r="P337" s="33">
        <v>0</v>
      </c>
      <c r="Q337" s="33">
        <v>0</v>
      </c>
    </row>
    <row r="338" spans="2:17" ht="31.5" customHeight="1" thickBot="1">
      <c r="B338" s="176" t="s">
        <v>108</v>
      </c>
      <c r="C338" s="84" t="s">
        <v>19</v>
      </c>
      <c r="D338" s="31">
        <v>17000</v>
      </c>
      <c r="E338" s="31">
        <v>0</v>
      </c>
      <c r="F338" s="33">
        <v>0</v>
      </c>
      <c r="G338" s="33">
        <v>0</v>
      </c>
      <c r="H338" s="24">
        <v>0</v>
      </c>
      <c r="I338" s="33">
        <v>0</v>
      </c>
      <c r="J338" s="33">
        <v>0</v>
      </c>
      <c r="K338" s="24">
        <v>0</v>
      </c>
      <c r="L338" s="33">
        <v>0</v>
      </c>
      <c r="M338" s="33">
        <v>7776.1</v>
      </c>
      <c r="N338" s="68">
        <v>0</v>
      </c>
      <c r="O338" s="33">
        <v>7776.1</v>
      </c>
      <c r="P338" s="33">
        <v>0</v>
      </c>
      <c r="Q338" s="33">
        <v>0</v>
      </c>
    </row>
    <row r="339" spans="2:17" ht="31.5" customHeight="1" thickBot="1">
      <c r="B339" s="197"/>
      <c r="C339" s="132" t="s">
        <v>177</v>
      </c>
      <c r="D339" s="133" t="e">
        <f>SUM(#REF!,D331)</f>
        <v>#REF!</v>
      </c>
      <c r="E339" s="133" t="e">
        <f>SUM(#REF!,E331)</f>
        <v>#REF!</v>
      </c>
      <c r="F339" s="39">
        <f>SUM(F331,F335)</f>
        <v>10000</v>
      </c>
      <c r="G339" s="134">
        <f>SUM(G331,G335)</f>
        <v>4594.1</v>
      </c>
      <c r="H339" s="140">
        <f>(G339/F339)*100</f>
        <v>45.941</v>
      </c>
      <c r="I339" s="39">
        <f>SUM(I331,I335)</f>
        <v>5000</v>
      </c>
      <c r="J339" s="39">
        <f>SUM(J336:J338)</f>
        <v>0</v>
      </c>
      <c r="K339" s="210">
        <f>(J339/I339)*100</f>
        <v>0</v>
      </c>
      <c r="L339" s="39">
        <f>SUM(L336:L338)</f>
        <v>0</v>
      </c>
      <c r="M339" s="39">
        <f>SUM(M336:M338)</f>
        <v>9586.36</v>
      </c>
      <c r="N339" s="130">
        <v>0</v>
      </c>
      <c r="O339" s="39">
        <f>SUM(O336:O338)</f>
        <v>9586.36</v>
      </c>
      <c r="P339" s="39">
        <f>SUM(P336:P338)</f>
        <v>0</v>
      </c>
      <c r="Q339" s="81">
        <v>0</v>
      </c>
    </row>
    <row r="340" spans="2:17" ht="19.5" customHeight="1" thickBot="1">
      <c r="B340" s="198"/>
      <c r="C340" s="137"/>
      <c r="D340" s="138"/>
      <c r="E340" s="138"/>
      <c r="F340" s="79"/>
      <c r="G340" s="79"/>
      <c r="H340" s="80"/>
      <c r="I340" s="80"/>
      <c r="J340" s="80"/>
      <c r="K340" s="80"/>
      <c r="L340" s="79"/>
      <c r="M340" s="79"/>
      <c r="N340" s="224"/>
      <c r="O340" s="79"/>
      <c r="P340" s="80"/>
      <c r="Q340" s="68"/>
    </row>
    <row r="341" spans="2:17" ht="33.75" customHeight="1">
      <c r="B341" s="161">
        <v>926</v>
      </c>
      <c r="C341" s="30" t="s">
        <v>147</v>
      </c>
      <c r="D341" s="57"/>
      <c r="E341" s="57"/>
      <c r="F341" s="86"/>
      <c r="G341" s="86"/>
      <c r="H341" s="87"/>
      <c r="I341" s="87"/>
      <c r="J341" s="87"/>
      <c r="K341" s="87"/>
      <c r="L341" s="86"/>
      <c r="M341" s="86"/>
      <c r="N341" s="24"/>
      <c r="O341" s="86"/>
      <c r="P341" s="87"/>
      <c r="Q341" s="24"/>
    </row>
    <row r="342" spans="2:17" ht="25.5" customHeight="1">
      <c r="B342" s="161">
        <v>92601</v>
      </c>
      <c r="C342" s="27" t="s">
        <v>91</v>
      </c>
      <c r="D342" s="28" t="e">
        <f>SUM(#REF!)</f>
        <v>#REF!</v>
      </c>
      <c r="E342" s="28" t="e">
        <f>SUM(#REF!)</f>
        <v>#REF!</v>
      </c>
      <c r="F342" s="29" t="e">
        <f>SUM(F343,#REF!)</f>
        <v>#REF!</v>
      </c>
      <c r="G342" s="29" t="e">
        <f>SUM(G343,#REF!)</f>
        <v>#REF!</v>
      </c>
      <c r="H342" s="29" t="e">
        <f>(G342/F342)*100</f>
        <v>#REF!</v>
      </c>
      <c r="I342" s="29" t="e">
        <f>SUM(I343,#REF!)</f>
        <v>#REF!</v>
      </c>
      <c r="J342" s="29">
        <f>SUM(J343)</f>
        <v>43200</v>
      </c>
      <c r="K342" s="29" t="e">
        <f>(J342/I342)*100</f>
        <v>#REF!</v>
      </c>
      <c r="L342" s="29">
        <f>SUM(L343)</f>
        <v>43200</v>
      </c>
      <c r="M342" s="29">
        <f>SUM(M343)</f>
        <v>48823.729999999996</v>
      </c>
      <c r="N342" s="81">
        <f>(M342/L342)*100</f>
        <v>113.01789351851852</v>
      </c>
      <c r="O342" s="29">
        <f>SUM(O343)</f>
        <v>55788.729999999996</v>
      </c>
      <c r="P342" s="29">
        <f>SUM(P343)</f>
        <v>37400</v>
      </c>
      <c r="Q342" s="81">
        <f>(P342/O342)*100</f>
        <v>67.03862948663645</v>
      </c>
    </row>
    <row r="343" spans="2:17" ht="47.25" customHeight="1">
      <c r="B343" s="180"/>
      <c r="C343" s="90" t="s">
        <v>115</v>
      </c>
      <c r="D343" s="46"/>
      <c r="E343" s="46"/>
      <c r="F343" s="29">
        <f>SUM(F344:F345)</f>
        <v>6000</v>
      </c>
      <c r="G343" s="29">
        <f>SUM(G344:G345)</f>
        <v>5136.07</v>
      </c>
      <c r="H343" s="29">
        <f>(G343/F343)*100</f>
        <v>85.60116666666666</v>
      </c>
      <c r="I343" s="29">
        <f>SUM(I344:I345)</f>
        <v>6000</v>
      </c>
      <c r="J343" s="29">
        <f>SUM(J344:J347)</f>
        <v>43200</v>
      </c>
      <c r="K343" s="29">
        <f>(J343/I343)*100</f>
        <v>720</v>
      </c>
      <c r="L343" s="29">
        <f>SUM(L344:L347)</f>
        <v>43200</v>
      </c>
      <c r="M343" s="29">
        <f>SUM(M344:M347)</f>
        <v>48823.729999999996</v>
      </c>
      <c r="N343" s="81">
        <f>(M343/L343)*100</f>
        <v>113.01789351851852</v>
      </c>
      <c r="O343" s="29">
        <f>SUM(O344:O347)</f>
        <v>55788.729999999996</v>
      </c>
      <c r="P343" s="29">
        <f>SUM(P344:P347)</f>
        <v>37400</v>
      </c>
      <c r="Q343" s="81">
        <f>(P343/O343)*100</f>
        <v>67.03862948663645</v>
      </c>
    </row>
    <row r="344" spans="2:17" ht="95.25" customHeight="1">
      <c r="B344" s="166" t="s">
        <v>60</v>
      </c>
      <c r="C344" s="48" t="s">
        <v>116</v>
      </c>
      <c r="D344" s="31">
        <v>170000</v>
      </c>
      <c r="E344" s="31">
        <v>0</v>
      </c>
      <c r="F344" s="33">
        <v>0</v>
      </c>
      <c r="G344" s="33">
        <v>0</v>
      </c>
      <c r="H344" s="24">
        <v>0</v>
      </c>
      <c r="I344" s="33">
        <v>0</v>
      </c>
      <c r="J344" s="33">
        <v>31200</v>
      </c>
      <c r="K344" s="24">
        <v>0</v>
      </c>
      <c r="L344" s="33">
        <v>31200</v>
      </c>
      <c r="M344" s="33">
        <v>24929.07</v>
      </c>
      <c r="N344" s="33">
        <f>(M344/L344)*100</f>
        <v>79.90086538461539</v>
      </c>
      <c r="O344" s="33">
        <v>31200</v>
      </c>
      <c r="P344" s="33">
        <v>33000</v>
      </c>
      <c r="Q344" s="33">
        <f>(P344/O344)*100</f>
        <v>105.76923076923077</v>
      </c>
    </row>
    <row r="345" spans="2:17" ht="29.25" customHeight="1">
      <c r="B345" s="166" t="s">
        <v>63</v>
      </c>
      <c r="C345" s="36" t="s">
        <v>22</v>
      </c>
      <c r="D345" s="66"/>
      <c r="E345" s="66"/>
      <c r="F345" s="33">
        <v>6000</v>
      </c>
      <c r="G345" s="33">
        <v>5136.07</v>
      </c>
      <c r="H345" s="24">
        <f>(G345/F345)*100</f>
        <v>85.60116666666666</v>
      </c>
      <c r="I345" s="33">
        <v>6000</v>
      </c>
      <c r="J345" s="33">
        <v>12000</v>
      </c>
      <c r="K345" s="24">
        <f>(J345/I345)*100</f>
        <v>200</v>
      </c>
      <c r="L345" s="33">
        <v>12000</v>
      </c>
      <c r="M345" s="33">
        <v>21767.96</v>
      </c>
      <c r="N345" s="33">
        <f>(M345/L345)*100</f>
        <v>181.39966666666666</v>
      </c>
      <c r="O345" s="33">
        <v>21767.96</v>
      </c>
      <c r="P345" s="33">
        <v>4400</v>
      </c>
      <c r="Q345" s="33">
        <f>(P345/O345)*100</f>
        <v>20.2131940705514</v>
      </c>
    </row>
    <row r="346" spans="2:17" ht="21.75" customHeight="1">
      <c r="B346" s="176" t="s">
        <v>64</v>
      </c>
      <c r="C346" s="84" t="s">
        <v>23</v>
      </c>
      <c r="D346" s="31">
        <v>153750</v>
      </c>
      <c r="E346" s="31">
        <v>0</v>
      </c>
      <c r="F346" s="33">
        <v>0</v>
      </c>
      <c r="G346" s="33">
        <v>1136.5</v>
      </c>
      <c r="H346" s="24">
        <v>0</v>
      </c>
      <c r="I346" s="33">
        <v>1136.5</v>
      </c>
      <c r="J346" s="33">
        <v>0</v>
      </c>
      <c r="K346" s="24">
        <f>(J346/I346)*100</f>
        <v>0</v>
      </c>
      <c r="L346" s="33">
        <v>0</v>
      </c>
      <c r="M346" s="33">
        <v>46.11</v>
      </c>
      <c r="N346" s="33">
        <v>0</v>
      </c>
      <c r="O346" s="33">
        <v>46.11</v>
      </c>
      <c r="P346" s="33">
        <v>0</v>
      </c>
      <c r="Q346" s="33">
        <v>0</v>
      </c>
    </row>
    <row r="347" spans="2:17" ht="31.5" customHeight="1">
      <c r="B347" s="176" t="s">
        <v>108</v>
      </c>
      <c r="C347" s="84" t="s">
        <v>19</v>
      </c>
      <c r="D347" s="31">
        <v>17000</v>
      </c>
      <c r="E347" s="31">
        <v>0</v>
      </c>
      <c r="F347" s="33">
        <v>0</v>
      </c>
      <c r="G347" s="33">
        <v>0</v>
      </c>
      <c r="H347" s="24">
        <v>0</v>
      </c>
      <c r="I347" s="33">
        <v>0</v>
      </c>
      <c r="J347" s="33">
        <v>0</v>
      </c>
      <c r="K347" s="24">
        <v>0</v>
      </c>
      <c r="L347" s="33">
        <v>0</v>
      </c>
      <c r="M347" s="33">
        <v>2080.59</v>
      </c>
      <c r="N347" s="33">
        <v>0</v>
      </c>
      <c r="O347" s="33">
        <v>2774.66</v>
      </c>
      <c r="P347" s="33">
        <v>0</v>
      </c>
      <c r="Q347" s="33">
        <v>0</v>
      </c>
    </row>
    <row r="348" spans="2:17" ht="33.75" customHeight="1">
      <c r="B348" s="161">
        <v>92695</v>
      </c>
      <c r="C348" s="27" t="s">
        <v>18</v>
      </c>
      <c r="D348" s="28">
        <f>SUM(D358)</f>
        <v>0</v>
      </c>
      <c r="E348" s="28">
        <f>SUM(E358)</f>
        <v>0</v>
      </c>
      <c r="F348" s="29">
        <f aca="true" t="shared" si="56" ref="F348:P348">SUM(F349)</f>
        <v>950000</v>
      </c>
      <c r="G348" s="29">
        <f t="shared" si="56"/>
        <v>752655.01</v>
      </c>
      <c r="H348" s="29">
        <f t="shared" si="56"/>
        <v>79.22684315789473</v>
      </c>
      <c r="I348" s="29">
        <f t="shared" si="56"/>
        <v>950000</v>
      </c>
      <c r="J348" s="29">
        <f t="shared" si="56"/>
        <v>1004000</v>
      </c>
      <c r="K348" s="29">
        <f t="shared" si="56"/>
        <v>105.68421052631578</v>
      </c>
      <c r="L348" s="29">
        <f t="shared" si="56"/>
        <v>1004000</v>
      </c>
      <c r="M348" s="29">
        <f t="shared" si="56"/>
        <v>765465.04</v>
      </c>
      <c r="N348" s="81">
        <f>(M348/L348)*100</f>
        <v>76.24153784860557</v>
      </c>
      <c r="O348" s="29">
        <f t="shared" si="56"/>
        <v>996354.3400000001</v>
      </c>
      <c r="P348" s="29">
        <f t="shared" si="56"/>
        <v>992000</v>
      </c>
      <c r="Q348" s="81">
        <f>(P348/O348)*100</f>
        <v>99.56297274722564</v>
      </c>
    </row>
    <row r="349" spans="2:17" ht="47.25" customHeight="1">
      <c r="B349" s="180"/>
      <c r="C349" s="90" t="s">
        <v>117</v>
      </c>
      <c r="D349" s="46"/>
      <c r="E349" s="46"/>
      <c r="F349" s="29">
        <f>SUM(F350:F351,)</f>
        <v>950000</v>
      </c>
      <c r="G349" s="29">
        <f>SUM(G350:G351,)</f>
        <v>752655.01</v>
      </c>
      <c r="H349" s="81">
        <f>(G349/F349)*100</f>
        <v>79.22684315789473</v>
      </c>
      <c r="I349" s="29">
        <f>SUM(I350:I351,)</f>
        <v>950000</v>
      </c>
      <c r="J349" s="81">
        <f>SUM(J350:J353,)</f>
        <v>1004000</v>
      </c>
      <c r="K349" s="207">
        <f>(J349/I349)*100</f>
        <v>105.68421052631578</v>
      </c>
      <c r="L349" s="81">
        <f>SUM(L350:L353,)</f>
        <v>1004000</v>
      </c>
      <c r="M349" s="81">
        <f>SUM(M350:M353,)</f>
        <v>765465.04</v>
      </c>
      <c r="N349" s="81">
        <f>(M349/L349)*100</f>
        <v>76.24153784860557</v>
      </c>
      <c r="O349" s="81">
        <f>SUM(O350:O353,)</f>
        <v>996354.3400000001</v>
      </c>
      <c r="P349" s="81">
        <f>SUM(P350:P353,)</f>
        <v>992000</v>
      </c>
      <c r="Q349" s="81">
        <f>(P349/O349)*100</f>
        <v>99.56297274722564</v>
      </c>
    </row>
    <row r="350" spans="2:17" ht="90.75" customHeight="1">
      <c r="B350" s="166" t="s">
        <v>60</v>
      </c>
      <c r="C350" s="48" t="s">
        <v>116</v>
      </c>
      <c r="D350" s="31">
        <v>170000</v>
      </c>
      <c r="E350" s="31">
        <v>0</v>
      </c>
      <c r="F350" s="33">
        <v>0</v>
      </c>
      <c r="G350" s="33">
        <v>0</v>
      </c>
      <c r="H350" s="24">
        <v>0</v>
      </c>
      <c r="I350" s="33">
        <v>0</v>
      </c>
      <c r="J350" s="33">
        <v>22000</v>
      </c>
      <c r="K350" s="208">
        <v>0</v>
      </c>
      <c r="L350" s="33">
        <v>22000</v>
      </c>
      <c r="M350" s="33">
        <v>9646.6</v>
      </c>
      <c r="N350" s="33">
        <f>(M350/L350)*100</f>
        <v>43.84818181818182</v>
      </c>
      <c r="O350" s="33">
        <v>14000</v>
      </c>
      <c r="P350" s="33">
        <v>16000</v>
      </c>
      <c r="Q350" s="33">
        <f>(P350/O350)*100</f>
        <v>114.28571428571428</v>
      </c>
    </row>
    <row r="351" spans="2:17" ht="35.25" customHeight="1">
      <c r="B351" s="166" t="s">
        <v>63</v>
      </c>
      <c r="C351" s="36" t="s">
        <v>22</v>
      </c>
      <c r="D351" s="66"/>
      <c r="E351" s="66"/>
      <c r="F351" s="33">
        <v>950000</v>
      </c>
      <c r="G351" s="139">
        <v>752655.01</v>
      </c>
      <c r="H351" s="33">
        <f>(G351/F351)*100</f>
        <v>79.22684315789473</v>
      </c>
      <c r="I351" s="33">
        <v>950000</v>
      </c>
      <c r="J351" s="33">
        <v>982000</v>
      </c>
      <c r="K351" s="209">
        <f>(J351/I351)*100</f>
        <v>103.36842105263158</v>
      </c>
      <c r="L351" s="33">
        <v>982000</v>
      </c>
      <c r="M351" s="33">
        <v>755464.1</v>
      </c>
      <c r="N351" s="33">
        <f>(M351/L351)*100</f>
        <v>76.93117107942973</v>
      </c>
      <c r="O351" s="33">
        <v>982000</v>
      </c>
      <c r="P351" s="33">
        <v>976000</v>
      </c>
      <c r="Q351" s="33">
        <f>(P351/O351)*100</f>
        <v>99.38900203665987</v>
      </c>
    </row>
    <row r="352" spans="2:17" ht="21.75" customHeight="1">
      <c r="B352" s="176" t="s">
        <v>64</v>
      </c>
      <c r="C352" s="84" t="s">
        <v>23</v>
      </c>
      <c r="D352" s="31">
        <v>153750</v>
      </c>
      <c r="E352" s="31">
        <v>0</v>
      </c>
      <c r="F352" s="33">
        <v>0</v>
      </c>
      <c r="G352" s="33">
        <v>1136.5</v>
      </c>
      <c r="H352" s="24">
        <v>0</v>
      </c>
      <c r="I352" s="33">
        <v>1136.5</v>
      </c>
      <c r="J352" s="33">
        <v>0</v>
      </c>
      <c r="K352" s="24">
        <f>(J352/I352)*100</f>
        <v>0</v>
      </c>
      <c r="L352" s="33">
        <v>0</v>
      </c>
      <c r="M352" s="33">
        <v>347.68</v>
      </c>
      <c r="N352" s="33">
        <v>0</v>
      </c>
      <c r="O352" s="33">
        <v>347.68</v>
      </c>
      <c r="P352" s="33">
        <v>0</v>
      </c>
      <c r="Q352" s="33">
        <v>0</v>
      </c>
    </row>
    <row r="353" spans="2:17" ht="31.5" customHeight="1" thickBot="1">
      <c r="B353" s="176" t="s">
        <v>108</v>
      </c>
      <c r="C353" s="84" t="s">
        <v>19</v>
      </c>
      <c r="D353" s="31">
        <v>17000</v>
      </c>
      <c r="E353" s="31">
        <v>0</v>
      </c>
      <c r="F353" s="33">
        <v>0</v>
      </c>
      <c r="G353" s="33">
        <v>0</v>
      </c>
      <c r="H353" s="24">
        <v>0</v>
      </c>
      <c r="I353" s="33">
        <v>0</v>
      </c>
      <c r="J353" s="33">
        <v>0</v>
      </c>
      <c r="K353" s="24">
        <v>0</v>
      </c>
      <c r="L353" s="33">
        <v>0</v>
      </c>
      <c r="M353" s="33">
        <v>6.66</v>
      </c>
      <c r="N353" s="68">
        <v>0</v>
      </c>
      <c r="O353" s="33">
        <v>6.66</v>
      </c>
      <c r="P353" s="33">
        <v>0</v>
      </c>
      <c r="Q353" s="68">
        <v>0</v>
      </c>
    </row>
    <row r="354" spans="2:17" ht="31.5" customHeight="1" thickBot="1">
      <c r="B354" s="197"/>
      <c r="C354" s="132" t="s">
        <v>135</v>
      </c>
      <c r="D354" s="133" t="e">
        <f>SUM(#REF!,D342)</f>
        <v>#REF!</v>
      </c>
      <c r="E354" s="133" t="e">
        <f>SUM(#REF!,E342)</f>
        <v>#REF!</v>
      </c>
      <c r="F354" s="39" t="e">
        <f>SUM(F342,F348)</f>
        <v>#REF!</v>
      </c>
      <c r="G354" s="134" t="e">
        <f>SUM(G342,G348)</f>
        <v>#REF!</v>
      </c>
      <c r="H354" s="140" t="e">
        <f>(G354/F354)*100</f>
        <v>#REF!</v>
      </c>
      <c r="I354" s="39" t="e">
        <f>SUM(I342,I348)</f>
        <v>#REF!</v>
      </c>
      <c r="J354" s="39">
        <f>SUM(J342,J348)</f>
        <v>1047200</v>
      </c>
      <c r="K354" s="210" t="e">
        <f>(J354/I354)*100</f>
        <v>#REF!</v>
      </c>
      <c r="L354" s="39">
        <f>SUM(L342,L348)</f>
        <v>1047200</v>
      </c>
      <c r="M354" s="39">
        <f>SUM(M342,M348)</f>
        <v>814288.77</v>
      </c>
      <c r="N354" s="130">
        <f>(M354/L354)*100</f>
        <v>77.7586678762414</v>
      </c>
      <c r="O354" s="39">
        <f>SUM(O342,O348)</f>
        <v>1052143.07</v>
      </c>
      <c r="P354" s="39">
        <f>SUM(P342,P348)</f>
        <v>1029400</v>
      </c>
      <c r="Q354" s="130">
        <f>(P354/O354)*100</f>
        <v>97.83840518951476</v>
      </c>
    </row>
    <row r="355" spans="1:17" ht="24" thickBot="1">
      <c r="A355" s="82"/>
      <c r="B355" s="199"/>
      <c r="C355" s="141"/>
      <c r="D355" s="142"/>
      <c r="E355" s="142"/>
      <c r="F355" s="143"/>
      <c r="G355" s="143"/>
      <c r="H355" s="144"/>
      <c r="I355" s="143"/>
      <c r="J355" s="144"/>
      <c r="K355" s="144"/>
      <c r="L355" s="144"/>
      <c r="M355" s="144"/>
      <c r="N355" s="224"/>
      <c r="O355" s="144"/>
      <c r="P355" s="144"/>
      <c r="Q355" s="224"/>
    </row>
    <row r="356" spans="2:17" ht="23.25">
      <c r="B356" s="200"/>
      <c r="C356" s="145"/>
      <c r="D356" s="146"/>
      <c r="E356" s="146"/>
      <c r="F356" s="147"/>
      <c r="G356" s="148"/>
      <c r="H356" s="149"/>
      <c r="I356" s="147"/>
      <c r="J356" s="214"/>
      <c r="K356" s="211"/>
      <c r="L356" s="214"/>
      <c r="M356" s="254"/>
      <c r="N356" s="257">
        <f>(M357/L357)*100</f>
        <v>75.16514480507124</v>
      </c>
      <c r="O356" s="214"/>
      <c r="P356" s="254"/>
      <c r="Q356" s="257">
        <f>(P357/O357)*100</f>
        <v>104.57339471383906</v>
      </c>
    </row>
    <row r="357" spans="2:17" ht="23.25">
      <c r="B357" s="201"/>
      <c r="C357" s="58" t="s">
        <v>185</v>
      </c>
      <c r="D357" s="150" t="e">
        <f>SUM(D31,D60,D73,D102,D126,D166,D189,D220,D232,D290,#REF!,#REF!,D330)</f>
        <v>#REF!</v>
      </c>
      <c r="E357" s="150" t="e">
        <f>SUM(E31,E60,E73,E102,E126,E166,E189,E220,E232,E290,#REF!,#REF!,E330)</f>
        <v>#REF!</v>
      </c>
      <c r="F357" s="151" t="e">
        <f>SUM(#REF!,#REF!,F31,F60,F73,F102,F111,F117,F126,F166,F189,F220,F232,F290,F306,#REF!,F330,#REF!,F354)</f>
        <v>#REF!</v>
      </c>
      <c r="G357" s="151" t="e">
        <f>SUM(#REF!,#REF!,G31,G60,G73,G102,G111,G117,G126,G166,G189,G220,G232,G290,G306,#REF!,G330,#REF!,G354)</f>
        <v>#REF!</v>
      </c>
      <c r="H357" s="152" t="e">
        <f>(G357/F357)*100</f>
        <v>#REF!</v>
      </c>
      <c r="I357" s="151" t="e">
        <f>SUM(#REF!,#REF!,I31,I60,I73,I102,I111,I117,I126,I166,I189,I220,I232,I290,I306,#REF!,I330,#REF!,I354)</f>
        <v>#REF!</v>
      </c>
      <c r="J357" s="151" t="e">
        <f>SUM(J31,J60,J73,J102,J111,J117,J126,J166,J189,J220,J232,J290,J306,J314,J330,J339,J354)</f>
        <v>#REF!</v>
      </c>
      <c r="K357" s="212" t="e">
        <f>(J357/I357)*100</f>
        <v>#REF!</v>
      </c>
      <c r="L357" s="151">
        <f>SUM(L15,L31,L60,L73,L102,L111,L117,L126,L166,L189,L220,L232,L290,L306,L314,L330,L339,L354)</f>
        <v>86779291.93</v>
      </c>
      <c r="M357" s="151">
        <f>SUM(M15,M31,M60,M73,M102,M111,M117,M126,M166,M189,M220,M232,M290,M306,M314,M330,M339,M354)</f>
        <v>65227780.440000005</v>
      </c>
      <c r="N357" s="258"/>
      <c r="O357" s="151">
        <f>SUM(O15,O31,O60,O73,O102,O111,O117,O126,O166,O189,O220,O232,O290,O306,O314,O330,O339,O354)</f>
        <v>86698812.11</v>
      </c>
      <c r="P357" s="151">
        <f>SUM(P15,P31,P60,P73,P102,P111,P117,P126,P166,P189,P220,P232,P290,P306,P314,P330,P339,P354)</f>
        <v>90663891</v>
      </c>
      <c r="Q357" s="258"/>
    </row>
    <row r="358" spans="2:17" ht="24" thickBot="1">
      <c r="B358" s="202"/>
      <c r="C358" s="111"/>
      <c r="D358" s="153"/>
      <c r="E358" s="153"/>
      <c r="F358" s="154"/>
      <c r="G358" s="155"/>
      <c r="H358" s="156"/>
      <c r="I358" s="154"/>
      <c r="J358" s="215"/>
      <c r="K358" s="213"/>
      <c r="L358" s="215"/>
      <c r="M358" s="255"/>
      <c r="N358" s="259"/>
      <c r="O358" s="215"/>
      <c r="P358" s="255"/>
      <c r="Q358" s="259"/>
    </row>
    <row r="359" ht="23.25">
      <c r="K359" s="5"/>
    </row>
    <row r="360" ht="23.25">
      <c r="K360" s="5"/>
    </row>
    <row r="361" ht="23.25">
      <c r="K361" s="5"/>
    </row>
    <row r="362" ht="23.25">
      <c r="K362" s="5"/>
    </row>
    <row r="363" ht="23.25">
      <c r="K363" s="5"/>
    </row>
    <row r="364" ht="23.25">
      <c r="K364" s="5"/>
    </row>
    <row r="365" ht="23.25">
      <c r="K365" s="5"/>
    </row>
    <row r="366" ht="23.25">
      <c r="K366" s="5"/>
    </row>
    <row r="367" ht="23.25">
      <c r="K367" s="5"/>
    </row>
    <row r="368" ht="23.25">
      <c r="K368" s="5"/>
    </row>
    <row r="369" ht="23.25">
      <c r="K369" s="5"/>
    </row>
    <row r="370" ht="23.25">
      <c r="K370" s="5"/>
    </row>
    <row r="371" ht="23.25">
      <c r="K371" s="5"/>
    </row>
    <row r="372" ht="23.25">
      <c r="K372" s="5"/>
    </row>
    <row r="373" ht="23.25">
      <c r="K373" s="5"/>
    </row>
    <row r="374" ht="23.25">
      <c r="K374" s="5"/>
    </row>
  </sheetData>
  <mergeCells count="3">
    <mergeCell ref="C1:J1"/>
    <mergeCell ref="N356:N358"/>
    <mergeCell ref="Q356:Q35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30" r:id="rId3"/>
  <headerFooter alignWithMargins="0">
    <oddHeader>&amp;R&amp;"Arial CE,Pogrubiony"&amp;18Zał. Nr 1</oddHeader>
  </headerFooter>
  <rowBreaks count="6" manualBreakCount="6">
    <brk id="60" min="1" max="16" man="1"/>
    <brk id="111" min="1" max="16" man="1"/>
    <brk id="167" min="1" max="16" man="1"/>
    <brk id="221" min="1" max="16" man="1"/>
    <brk id="260" min="1" max="16" man="1"/>
    <brk id="307" min="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2011-11-14T12:31:37Z</cp:lastPrinted>
  <dcterms:created xsi:type="dcterms:W3CDTF">2001-02-16T12:40:08Z</dcterms:created>
  <dcterms:modified xsi:type="dcterms:W3CDTF">2011-11-14T12:32:41Z</dcterms:modified>
  <cp:category/>
  <cp:version/>
  <cp:contentType/>
  <cp:contentStatus/>
</cp:coreProperties>
</file>