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60" windowHeight="5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'Arkusz1'!$B$1:$Q$381</definedName>
  </definedNames>
  <calcPr fullCalcOnLoad="1"/>
</workbook>
</file>

<file path=xl/comments1.xml><?xml version="1.0" encoding="utf-8"?>
<comments xmlns="http://schemas.openxmlformats.org/spreadsheetml/2006/main">
  <authors>
    <author>Urząd Miasta w Brzegu</author>
  </authors>
  <commentList>
    <comment ref="N241" authorId="0">
      <text>
        <r>
          <rPr>
            <b/>
            <sz val="8"/>
            <rFont val="Tahoma"/>
            <family val="0"/>
          </rPr>
          <t>Urząd Miasta w Brzegu:</t>
        </r>
        <r>
          <rPr>
            <sz val="8"/>
            <rFont val="Tahoma"/>
            <family val="0"/>
          </rPr>
          <t xml:space="preserve">
</t>
        </r>
      </text>
    </comment>
    <comment ref="Q241" authorId="0">
      <text>
        <r>
          <rPr>
            <b/>
            <sz val="8"/>
            <rFont val="Tahoma"/>
            <family val="0"/>
          </rPr>
          <t>Urząd Miasta w Brzegu: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<sst xmlns="http://schemas.openxmlformats.org/spreadsheetml/2006/main" count="460" uniqueCount="205">
  <si>
    <t>Działalność usługowa</t>
  </si>
  <si>
    <t>Administracja publiczna</t>
  </si>
  <si>
    <t>Różne rozliczenia</t>
  </si>
  <si>
    <t>Oświata i wychowanie</t>
  </si>
  <si>
    <t>Ochrona zdrowia</t>
  </si>
  <si>
    <t>Gospodarka komunalna i ochrona środowiska</t>
  </si>
  <si>
    <t>Razem dział  600</t>
  </si>
  <si>
    <t>Gospodarka  mieszkaniowa</t>
  </si>
  <si>
    <t>Razem dział  700</t>
  </si>
  <si>
    <t>Razem dział  710</t>
  </si>
  <si>
    <t>Razem dział  750</t>
  </si>
  <si>
    <t>Razem dział  754</t>
  </si>
  <si>
    <t>Razem dział  756</t>
  </si>
  <si>
    <t>Razem dział  758</t>
  </si>
  <si>
    <t>Razem dział  851</t>
  </si>
  <si>
    <t>Razem dział 900</t>
  </si>
  <si>
    <t xml:space="preserve">Wpływy z innych lokalnych opłat pobieranych przez jst na podstawie odrębnych ustaw </t>
  </si>
  <si>
    <t>O970</t>
  </si>
  <si>
    <t>Pozostała działalność</t>
  </si>
  <si>
    <t>Wpływy z różnych dochodów</t>
  </si>
  <si>
    <t>Gospodarka gruntami i nieruchomościami</t>
  </si>
  <si>
    <t xml:space="preserve">Wpływy z opłat za zarząd, użytkowanie i użytkowanie wieczyste nieruchomości </t>
  </si>
  <si>
    <t>Wpływy z tytułu przekształcenia prawa użytkowania wieczystego przysł. osobom fiz. w prawo własności</t>
  </si>
  <si>
    <t>Wpływy z usług</t>
  </si>
  <si>
    <t>Pozostałe odsetki</t>
  </si>
  <si>
    <t>Dotacje celowe otrzymane z budżetu państwa na zadania bieżące realizowane przez gminę na podstawie porozumień z organami administracji rządowej</t>
  </si>
  <si>
    <t>Wpływy z różnych opłat</t>
  </si>
  <si>
    <t>Grzywny, mandaty i inne kary pieniężne od ludności</t>
  </si>
  <si>
    <t>Wpływy z podatku dochodowego od osób fizycznych</t>
  </si>
  <si>
    <t>Wpływy z innych opłat stanowiących dochody jst na podstawie ustaw</t>
  </si>
  <si>
    <t>Udziały gmin w podatkach stanowiących dochód budżetu państwa</t>
  </si>
  <si>
    <t>Część oświatowa subwencji ogólnej dla jst</t>
  </si>
  <si>
    <t>Część równoważąca subwencji ogólnej dla gmin</t>
  </si>
  <si>
    <t>Podatek od nieruchomości</t>
  </si>
  <si>
    <t>Podatek rolny</t>
  </si>
  <si>
    <t>Podatek od środków  transportowych</t>
  </si>
  <si>
    <t>Podatek od spadków i darowizn</t>
  </si>
  <si>
    <t>Wpływy z opłaty targowej</t>
  </si>
  <si>
    <t>Wpływy z opłaty skarbowej</t>
  </si>
  <si>
    <t>Podatek dochodowy od osób fizycznych</t>
  </si>
  <si>
    <t>Podatek dochodowy od osób prawnych</t>
  </si>
  <si>
    <t>Subwencje ogólne z budżetu państwa</t>
  </si>
  <si>
    <t>Dotacje celowe otrzymane z gminy na zadania bieżące realizowane na podstawie porozumień między jst</t>
  </si>
  <si>
    <t>Przeciwdziałanie alkoholizmowi</t>
  </si>
  <si>
    <t>Wpływy z opłat za zezwolenia na sprzedaż alkoholu</t>
  </si>
  <si>
    <t>Pomoc społeczna</t>
  </si>
  <si>
    <t>Zasiłki i pomoc w naturze oraz składki na ubezpieczenie społeczne</t>
  </si>
  <si>
    <t>Dotacje celowe otrzymane z budżetu państwa na realizacje własnych zadań bieżących gmin</t>
  </si>
  <si>
    <t>Ośrodki pomocy społecznej</t>
  </si>
  <si>
    <t>Razem dział  852</t>
  </si>
  <si>
    <t>Wpłaty z tytułu odpłatnego nabycia prawa własności oraz prawa użytkowania wieczystego nieruchomości</t>
  </si>
  <si>
    <t>Urzędy gmin (miast)</t>
  </si>
  <si>
    <t>Bezpieczeństwo publiczne i ochrona przeciwpożarowa</t>
  </si>
  <si>
    <t>Dochody od osób prawnych, od osób fizycznych i od innych jednostek nieposiadających osobowości prawnej oraz wydatki związane z ich poborem</t>
  </si>
  <si>
    <t>Podatek od działalności gospodarczej osób fizycznych, opłacany w formie karty podatkowej</t>
  </si>
  <si>
    <t xml:space="preserve">Podatek od czynności cywilnoprawnych            </t>
  </si>
  <si>
    <t>Odsetki od nieterminowych wpłat z tytułu podatków i opłat</t>
  </si>
  <si>
    <t>Utrzymanie zieleni w miastach i gminach</t>
  </si>
  <si>
    <t>Wpływy z różnych opłat (sprzedaż drewna)</t>
  </si>
  <si>
    <t xml:space="preserve">Wpływy z pod. rolnego, pod. leśnego, pod. od czynności cywilnoprawnych, podatków i opłat lokalnych od osób prawnych i innych jednostek organizacyjnych </t>
  </si>
  <si>
    <t>Wpływy z pod. rolnego, pod. leśnego, pod. od spadków i darowizn, pod. od czynności cywilnoprawnych oraz podatków i opłat lokalnych od osób fizycznych</t>
  </si>
  <si>
    <t>0490</t>
  </si>
  <si>
    <t>0750</t>
  </si>
  <si>
    <t>0690</t>
  </si>
  <si>
    <t>0470</t>
  </si>
  <si>
    <t>0760</t>
  </si>
  <si>
    <t>0770</t>
  </si>
  <si>
    <t>0830</t>
  </si>
  <si>
    <t>0920</t>
  </si>
  <si>
    <t>0570</t>
  </si>
  <si>
    <t>0350</t>
  </si>
  <si>
    <t>0310</t>
  </si>
  <si>
    <t>0320</t>
  </si>
  <si>
    <t>0340</t>
  </si>
  <si>
    <t>0500</t>
  </si>
  <si>
    <t>0910</t>
  </si>
  <si>
    <t>0360</t>
  </si>
  <si>
    <t>0430</t>
  </si>
  <si>
    <t>0410</t>
  </si>
  <si>
    <t>0010</t>
  </si>
  <si>
    <t>0020</t>
  </si>
  <si>
    <t>0330</t>
  </si>
  <si>
    <t>Podatek leśny</t>
  </si>
  <si>
    <t>Szkoły podstawowe</t>
  </si>
  <si>
    <t>Przedszkola</t>
  </si>
  <si>
    <t>Gimnazja</t>
  </si>
  <si>
    <t>Zmiany</t>
  </si>
  <si>
    <t>Plan 01.01.2006</t>
  </si>
  <si>
    <t>Cmentarze</t>
  </si>
  <si>
    <t>2020</t>
  </si>
  <si>
    <r>
      <t>Razem dział  801</t>
    </r>
  </si>
  <si>
    <t>Transport i łączność</t>
  </si>
  <si>
    <t>70004</t>
  </si>
  <si>
    <t>Różne jednostki obsługi gospodarki mieszkaniowej</t>
  </si>
  <si>
    <t>Część wyrównawcza subwencji ogólnej dla jst</t>
  </si>
  <si>
    <t>Obiekty sportowe</t>
  </si>
  <si>
    <t>2680</t>
  </si>
  <si>
    <t>8120</t>
  </si>
  <si>
    <t>Odsetki od pożyczek udzielonych przez jednostkę samorządu terytorialnego</t>
  </si>
  <si>
    <t>Źródło dochodu</t>
  </si>
  <si>
    <t>700</t>
  </si>
  <si>
    <t>Środki na dofinansowanie własnych zadań bieżących gmin (związków gmin), powiatów (związków powiatów), samorządów województw, pozyskane z innych źródeł</t>
  </si>
  <si>
    <t>2010</t>
  </si>
  <si>
    <t>Dotacje celowe otrzymane z budżetu państwa na realizację zadań bieżących z zakresu administracji rządowej oraz innych zadań zleconych gminie ustawami</t>
  </si>
  <si>
    <t>Urzędy wojewódzkie</t>
  </si>
  <si>
    <t>Urzędy naczelnych organów władzy państwowej, kontroli i ochrony prawa oraz sądownictwa</t>
  </si>
  <si>
    <t xml:space="preserve">Urzędy naczelnych organów władzy państwowej, kontroli i ochrony prawa </t>
  </si>
  <si>
    <t>Razem dział  751</t>
  </si>
  <si>
    <t>Obrona narodowa</t>
  </si>
  <si>
    <t>Pozostałe wydatki obronne</t>
  </si>
  <si>
    <t>Razem dział  752</t>
  </si>
  <si>
    <t>Usługi opiekuńcze i specjalistyczne usługi opiekuńcze</t>
  </si>
  <si>
    <t>0970</t>
  </si>
  <si>
    <t>70001</t>
  </si>
  <si>
    <t>Zakłady Gospodarki Mieszkaniowej</t>
  </si>
  <si>
    <t>Wpływy z róznych dochodów</t>
  </si>
  <si>
    <t>Zasiłki stałe</t>
  </si>
  <si>
    <t>Razem dochody ogółem</t>
  </si>
  <si>
    <t>2009</t>
  </si>
  <si>
    <t>0480</t>
  </si>
  <si>
    <t>dochody bieżące                                                                                                               w tym:</t>
  </si>
  <si>
    <t>Dochody z najmu i dzierżawy składników majątkowych Skarbu Państwa, jst lub innych jednostek zaliczanych do sektora finansów publicznych oraz innych umów o podobnym charakterze</t>
  </si>
  <si>
    <t>dochody bieżące                                                                                                            w tym:</t>
  </si>
  <si>
    <t>dochody bieżące                                                                                                           w tym:</t>
  </si>
  <si>
    <t>dochody bieżące                                                                                                                 w tym:</t>
  </si>
  <si>
    <t>dochody majątkowe                                                                                                           w tym:</t>
  </si>
  <si>
    <t>dochody bieżące                                                                                                             w tym:</t>
  </si>
  <si>
    <t>dochody bieżące                                                                                                          w tym:</t>
  </si>
  <si>
    <t>dochody bieżące                                                                                                              w tym:</t>
  </si>
  <si>
    <t>dochody bieżące                                                                                                                  w tym:</t>
  </si>
  <si>
    <t>Rekompensaty utraconych dochodów w podatkach i opłatach lokalnych</t>
  </si>
  <si>
    <t>dochody bieżące                                                                                                                    w tym:</t>
  </si>
  <si>
    <t>Składki na ubezpieczenie zdrowotne opłacane za osoby pobierające niektóre świadczenia z pomocy społecznej, niektóre świadczenia rodzinne oraz za osoby uczestniczące w zajeciach w centrum integracji społecznej</t>
  </si>
  <si>
    <t>Wyk. %</t>
  </si>
  <si>
    <t>2007</t>
  </si>
  <si>
    <t>Pozostałe zadania w zakresie polityki społecznej</t>
  </si>
  <si>
    <t>Razem dział 853</t>
  </si>
  <si>
    <t>0580</t>
  </si>
  <si>
    <t>Grzywny i inne kary pieniężne od osób prawnych i innych jednostek organizacyjnych</t>
  </si>
  <si>
    <t>Wpływy i wydatki związane z gromadzeniem środków z opłat i kar za korzystanie ze środowiska</t>
  </si>
  <si>
    <t>Grzywny, mandaty i inne kary pieniężne od osób fizycznych</t>
  </si>
  <si>
    <t>Dotacje celowe w ramach programów finansowanych z udziałem środków  europejskich oraz środków , o których mowa w art.. 5 ust. 1 pkt. 3 oraz ust. 3 pkt 5 i 6 ustawy, lub płatności w ramach budżetu środków europejskich</t>
  </si>
  <si>
    <t>Razem dział 926</t>
  </si>
  <si>
    <t>dochody majatkowe                                                                                                          w tym:</t>
  </si>
  <si>
    <t>Świadczenia rodzinne, zliczka alimentacyjna oraz składki na ubezpieczenia emerytalne i rentowe z ubezpieczenia społecznego</t>
  </si>
  <si>
    <t>Dochody jednostek samorządu terytorialnego zwiazane z realizacją zadań z zakresu administracji rządowej oraz innych zadań zleconych ustawami</t>
  </si>
  <si>
    <t>Przewidywane wykonanie                                       w 2010 r.</t>
  </si>
  <si>
    <t>Plan 30.09.2010 r.</t>
  </si>
  <si>
    <t>Wykonanie 30.09.2010 r.</t>
  </si>
  <si>
    <t>dochody majątkowe                                                                                                            w tym:</t>
  </si>
  <si>
    <t>6330</t>
  </si>
  <si>
    <t>dotacje celowe otrzymane z budżetu państwa na realizację inwestycji i zakupów inwestycyjnych własnych gmin (związków gmin)</t>
  </si>
  <si>
    <t>Drogi publiczne gminne</t>
  </si>
  <si>
    <t>Dotacje celowe w ramach programów finansowanych z udziałem środków europejskich oraz środków, o których mowa w art..5 ust.1 pkt 3 oraz ust. 3 pkt 5 i 6 ustawy, lub płatności w ramach budżetu środków europejskich</t>
  </si>
  <si>
    <t>Żłobki</t>
  </si>
  <si>
    <t>Domy pomocy społecznej</t>
  </si>
  <si>
    <t>dochody majątkowe                                                                                                          w tym:</t>
  </si>
  <si>
    <t>w złotych</t>
  </si>
  <si>
    <t>Straż gminna ( miejska)</t>
  </si>
  <si>
    <t>Kultura fizyczna</t>
  </si>
  <si>
    <t xml:space="preserve">Wpływy z różnych opłat </t>
  </si>
  <si>
    <r>
      <t xml:space="preserve">Dział     Rozdz. </t>
    </r>
    <r>
      <rPr>
        <b/>
        <sz val="18"/>
        <rFont val="Arial"/>
        <family val="0"/>
      </rPr>
      <t>§</t>
    </r>
  </si>
  <si>
    <t>Plan 01.01.2011r.                                            w zł</t>
  </si>
  <si>
    <t>Wyk.                                                                 %</t>
  </si>
  <si>
    <t>010</t>
  </si>
  <si>
    <t>Rolnictwo i łowiectwo</t>
  </si>
  <si>
    <t>01095</t>
  </si>
  <si>
    <t>Pozostała działalnośc</t>
  </si>
  <si>
    <t>70095</t>
  </si>
  <si>
    <t>6310</t>
  </si>
  <si>
    <t>Dotacje celoweotrzymane z budżetu państwa na inwestycje i zakupy inwestycyjne z zakresu administracji rządowej oraz innych zadań zleconych gminom ustawami</t>
  </si>
  <si>
    <t>Spis powszechny i inne</t>
  </si>
  <si>
    <t>2707</t>
  </si>
  <si>
    <t>6209</t>
  </si>
  <si>
    <t>Jednostki specjalistycznego poradnictwa, mieszkania chronione i ośrodki interwencji kryzysowej</t>
  </si>
  <si>
    <t>2310</t>
  </si>
  <si>
    <t>Dotacje celowe otrzymane z gmin  na zadania bieżące realizowane na podstawie porozumień między jst</t>
  </si>
  <si>
    <t>6207</t>
  </si>
  <si>
    <t>Edukacyjna opieka wychowawcza</t>
  </si>
  <si>
    <t>Pomoc materialna dla uczniów</t>
  </si>
  <si>
    <t>Razem dział 854</t>
  </si>
  <si>
    <t>Razem dział  010</t>
  </si>
  <si>
    <t>Krajowe pasażerskie przewozy autobusowe</t>
  </si>
  <si>
    <t>Wpływy z innych lokalnych opłat pobieranych przez jednostki samorządu terytorialnego na podstawie odrębnych ustaw</t>
  </si>
  <si>
    <t>2980</t>
  </si>
  <si>
    <t>Wpływy do wyjaśnienia</t>
  </si>
  <si>
    <t>Promocja jednostek samorządu terytorialnego</t>
  </si>
  <si>
    <t>Różne rozliczenia finansowe</t>
  </si>
  <si>
    <t>Dodatki mieszkaniowe</t>
  </si>
  <si>
    <t>2360</t>
  </si>
  <si>
    <t>Dochody jednostek samorządu terytorialnego związane z realizacją zadań z zakresu administracji rządowej oraz innych zadań zleconych ustawami</t>
  </si>
  <si>
    <t>Kultura i ochrona dziedzictwa narodowego</t>
  </si>
  <si>
    <t>Ochrona zabytków i opieka nad zabytkami</t>
  </si>
  <si>
    <t>Razem dział 921</t>
  </si>
  <si>
    <t>Plan 30.09.2011r.                                            w zł</t>
  </si>
  <si>
    <t>Wykonanie 30.09.2011r.                                            w zł</t>
  </si>
  <si>
    <t>Projekt 2012r.                                            w zł</t>
  </si>
  <si>
    <t>Wybory do Sejmu i Senatu</t>
  </si>
  <si>
    <t>Usuwanie skutków klęsk żywiołowych</t>
  </si>
  <si>
    <t>Dotacje celowe w ramach programów finansownych z udziałem środków europejskich oraz środków, o których mowa w art.. 5 ust. 1 pkt 3 oraz pkt 5 i 6 ustawy, lub płatności w ramach budżetu środków europejskich</t>
  </si>
  <si>
    <t>PLAN DOCHODÓW BUDŻETOWYCH NA 2012 ROK - OGÓŁEM</t>
  </si>
  <si>
    <t>6260</t>
  </si>
  <si>
    <t>Dotacje otrzymane z państwowych funduszy celowych na finansowanie lub dofinansowanie kosztów realizacji inwestycji i zakupów inwestycyjnych jednostek sektora finansów publicznych</t>
  </si>
  <si>
    <t xml:space="preserve">Przewidywane wykonaie 2011r.                                           </t>
  </si>
  <si>
    <t xml:space="preserve">Środki na dofinansowanie własnych zadań bieżących gmin (związków gmin), powiatów (związków powiatów), samorządów województw, pozyskane z innych źródeł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</si>
</sst>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\ &quot;zł&quot;"/>
    <numFmt numFmtId="166" formatCode="#,##0_ ;\-#,##0\ "/>
    <numFmt numFmtId="167" formatCode="0.0"/>
    <numFmt numFmtId="168" formatCode="#,##0.0\ _z_ł"/>
    <numFmt numFmtId="169" formatCode="#,##0.00\ _z_ł"/>
    <numFmt numFmtId="170" formatCode="_-* #,##0.0\ _z_ł_-;\-* #,##0.0\ _z_ł_-;_-* &quot;-&quot;??\ _z_ł_-;_-@_-"/>
    <numFmt numFmtId="171" formatCode="_-* #,##0\ _z_ł_-;\-* #,##0\ _z_ł_-;_-* &quot;-&quot;??\ _z_ł_-;_-@_-"/>
    <numFmt numFmtId="172" formatCode="_-* #,##0.000\ _z_ł_-;\-* #,##0.000\ _z_ł_-;_-* &quot;-&quot;??\ _z_ł_-;_-@_-"/>
    <numFmt numFmtId="173" formatCode="_-* #,##0.0000\ _z_ł_-;\-* #,##0.0000\ _z_ł_-;_-* &quot;-&quot;??\ _z_ł_-;_-@_-"/>
    <numFmt numFmtId="174" formatCode="#,##0.000\ _z_ł"/>
    <numFmt numFmtId="175" formatCode="#,##0.0000\ _z_ł"/>
    <numFmt numFmtId="176" formatCode="#,##0.0_ ;\-#,##0.0\ "/>
    <numFmt numFmtId="177" formatCode="#,##0.00_ ;\-#,##0.00\ "/>
  </numFmts>
  <fonts count="13">
    <font>
      <sz val="10"/>
      <name val="Arial CE"/>
      <family val="0"/>
    </font>
    <font>
      <sz val="8"/>
      <name val="Arial CE"/>
      <family val="0"/>
    </font>
    <font>
      <b/>
      <sz val="12"/>
      <color indexed="10"/>
      <name val="Arial CE"/>
      <family val="0"/>
    </font>
    <font>
      <sz val="14"/>
      <name val="Arial CE"/>
      <family val="0"/>
    </font>
    <font>
      <sz val="18"/>
      <name val="Arial CE"/>
      <family val="0"/>
    </font>
    <font>
      <b/>
      <sz val="18"/>
      <name val="Arial CE"/>
      <family val="0"/>
    </font>
    <font>
      <sz val="18"/>
      <color indexed="10"/>
      <name val="Arial CE"/>
      <family val="0"/>
    </font>
    <font>
      <b/>
      <sz val="18"/>
      <color indexed="10"/>
      <name val="Arial CE"/>
      <family val="0"/>
    </font>
    <font>
      <b/>
      <sz val="18"/>
      <name val="Arial"/>
      <family val="0"/>
    </font>
    <font>
      <sz val="10"/>
      <color indexed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9" fontId="5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69" fontId="4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right" vertical="center"/>
    </xf>
    <xf numFmtId="169" fontId="4" fillId="0" borderId="6" xfId="0" applyNumberFormat="1" applyFont="1" applyBorder="1" applyAlignment="1">
      <alignment horizontal="right" vertical="center"/>
    </xf>
    <xf numFmtId="169" fontId="4" fillId="0" borderId="4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5" fillId="0" borderId="5" xfId="0" applyFont="1" applyBorder="1" applyAlignment="1">
      <alignment/>
    </xf>
    <xf numFmtId="164" fontId="5" fillId="0" borderId="6" xfId="0" applyNumberFormat="1" applyFont="1" applyBorder="1" applyAlignment="1">
      <alignment/>
    </xf>
    <xf numFmtId="169" fontId="5" fillId="0" borderId="6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wrapText="1"/>
    </xf>
    <xf numFmtId="164" fontId="4" fillId="0" borderId="3" xfId="0" applyNumberFormat="1" applyFont="1" applyBorder="1" applyAlignment="1">
      <alignment/>
    </xf>
    <xf numFmtId="164" fontId="4" fillId="0" borderId="6" xfId="0" applyNumberFormat="1" applyFont="1" applyBorder="1" applyAlignment="1">
      <alignment/>
    </xf>
    <xf numFmtId="169" fontId="4" fillId="0" borderId="3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wrapText="1"/>
    </xf>
    <xf numFmtId="164" fontId="4" fillId="0" borderId="4" xfId="0" applyNumberFormat="1" applyFont="1" applyBorder="1" applyAlignment="1">
      <alignment/>
    </xf>
    <xf numFmtId="0" fontId="4" fillId="0" borderId="3" xfId="0" applyFont="1" applyBorder="1" applyAlignment="1">
      <alignment vertical="top" wrapText="1"/>
    </xf>
    <xf numFmtId="0" fontId="5" fillId="0" borderId="7" xfId="0" applyFont="1" applyBorder="1" applyAlignment="1">
      <alignment/>
    </xf>
    <xf numFmtId="164" fontId="5" fillId="0" borderId="8" xfId="0" applyNumberFormat="1" applyFont="1" applyBorder="1" applyAlignment="1">
      <alignment/>
    </xf>
    <xf numFmtId="169" fontId="5" fillId="0" borderId="8" xfId="0" applyNumberFormat="1" applyFont="1" applyBorder="1" applyAlignment="1">
      <alignment horizontal="right" vertical="center"/>
    </xf>
    <xf numFmtId="169" fontId="6" fillId="0" borderId="6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/>
    </xf>
    <xf numFmtId="169" fontId="4" fillId="0" borderId="4" xfId="0" applyNumberFormat="1" applyFont="1" applyBorder="1" applyAlignment="1">
      <alignment horizontal="right" vertical="center"/>
    </xf>
    <xf numFmtId="169" fontId="6" fillId="0" borderId="4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vertical="center"/>
    </xf>
    <xf numFmtId="0" fontId="4" fillId="0" borderId="5" xfId="0" applyFont="1" applyBorder="1" applyAlignment="1">
      <alignment vertical="top" wrapText="1"/>
    </xf>
    <xf numFmtId="0" fontId="4" fillId="0" borderId="9" xfId="0" applyFont="1" applyBorder="1" applyAlignment="1">
      <alignment wrapText="1"/>
    </xf>
    <xf numFmtId="164" fontId="5" fillId="0" borderId="7" xfId="0" applyNumberFormat="1" applyFont="1" applyBorder="1" applyAlignment="1">
      <alignment/>
    </xf>
    <xf numFmtId="169" fontId="7" fillId="0" borderId="7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9" fontId="5" fillId="0" borderId="7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/>
    </xf>
    <xf numFmtId="169" fontId="6" fillId="0" borderId="2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9" fontId="4" fillId="0" borderId="2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9" fontId="6" fillId="0" borderId="11" xfId="0" applyNumberFormat="1" applyFont="1" applyBorder="1" applyAlignment="1">
      <alignment horizontal="right" vertical="center"/>
    </xf>
    <xf numFmtId="169" fontId="4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vertical="top" wrapText="1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/>
    </xf>
    <xf numFmtId="164" fontId="4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wrapText="1"/>
    </xf>
    <xf numFmtId="164" fontId="4" fillId="0" borderId="12" xfId="0" applyNumberFormat="1" applyFont="1" applyBorder="1" applyAlignment="1">
      <alignment vertical="center"/>
    </xf>
    <xf numFmtId="169" fontId="6" fillId="0" borderId="13" xfId="0" applyNumberFormat="1" applyFont="1" applyBorder="1" applyAlignment="1">
      <alignment horizontal="right" vertical="center"/>
    </xf>
    <xf numFmtId="169" fontId="4" fillId="0" borderId="13" xfId="0" applyNumberFormat="1" applyFont="1" applyBorder="1" applyAlignment="1">
      <alignment horizontal="right" vertical="center"/>
    </xf>
    <xf numFmtId="169" fontId="4" fillId="0" borderId="14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/>
    </xf>
    <xf numFmtId="164" fontId="5" fillId="0" borderId="15" xfId="0" applyNumberFormat="1" applyFont="1" applyBorder="1" applyAlignment="1">
      <alignment/>
    </xf>
    <xf numFmtId="169" fontId="5" fillId="0" borderId="16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vertical="center"/>
    </xf>
    <xf numFmtId="0" fontId="5" fillId="0" borderId="17" xfId="0" applyFont="1" applyBorder="1" applyAlignment="1">
      <alignment/>
    </xf>
    <xf numFmtId="164" fontId="5" fillId="0" borderId="17" xfId="0" applyNumberFormat="1" applyFont="1" applyBorder="1" applyAlignment="1">
      <alignment/>
    </xf>
    <xf numFmtId="169" fontId="7" fillId="0" borderId="17" xfId="0" applyNumberFormat="1" applyFont="1" applyBorder="1" applyAlignment="1">
      <alignment horizontal="right" vertical="center"/>
    </xf>
    <xf numFmtId="169" fontId="5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/>
    </xf>
    <xf numFmtId="164" fontId="5" fillId="0" borderId="18" xfId="0" applyNumberFormat="1" applyFont="1" applyBorder="1" applyAlignment="1">
      <alignment/>
    </xf>
    <xf numFmtId="169" fontId="7" fillId="0" borderId="18" xfId="0" applyNumberFormat="1" applyFont="1" applyBorder="1" applyAlignment="1">
      <alignment horizontal="right" vertical="center"/>
    </xf>
    <xf numFmtId="169" fontId="5" fillId="0" borderId="18" xfId="0" applyNumberFormat="1" applyFont="1" applyBorder="1" applyAlignment="1">
      <alignment horizontal="right" vertical="center"/>
    </xf>
    <xf numFmtId="169" fontId="5" fillId="0" borderId="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5" fillId="0" borderId="5" xfId="0" applyFont="1" applyBorder="1" applyAlignment="1">
      <alignment vertical="top" wrapText="1"/>
    </xf>
    <xf numFmtId="169" fontId="6" fillId="0" borderId="19" xfId="0" applyNumberFormat="1" applyFont="1" applyBorder="1" applyAlignment="1">
      <alignment horizontal="right" vertical="center"/>
    </xf>
    <xf numFmtId="169" fontId="4" fillId="0" borderId="19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wrapText="1"/>
    </xf>
    <xf numFmtId="164" fontId="5" fillId="0" borderId="6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6" xfId="0" applyFont="1" applyBorder="1" applyAlignment="1">
      <alignment vertical="top" wrapText="1"/>
    </xf>
    <xf numFmtId="164" fontId="4" fillId="0" borderId="3" xfId="0" applyNumberFormat="1" applyFont="1" applyBorder="1" applyAlignment="1">
      <alignment/>
    </xf>
    <xf numFmtId="0" fontId="5" fillId="0" borderId="9" xfId="0" applyFont="1" applyBorder="1" applyAlignment="1">
      <alignment wrapText="1"/>
    </xf>
    <xf numFmtId="164" fontId="5" fillId="0" borderId="3" xfId="0" applyNumberFormat="1" applyFont="1" applyBorder="1" applyAlignment="1">
      <alignment vertical="center"/>
    </xf>
    <xf numFmtId="169" fontId="5" fillId="0" borderId="3" xfId="15" applyNumberFormat="1" applyFont="1" applyBorder="1" applyAlignment="1">
      <alignment horizontal="right" vertic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vertical="top" wrapText="1"/>
    </xf>
    <xf numFmtId="164" fontId="4" fillId="0" borderId="4" xfId="0" applyNumberFormat="1" applyFont="1" applyBorder="1" applyAlignment="1">
      <alignment/>
    </xf>
    <xf numFmtId="164" fontId="4" fillId="0" borderId="9" xfId="0" applyNumberFormat="1" applyFont="1" applyBorder="1" applyAlignment="1">
      <alignment/>
    </xf>
    <xf numFmtId="169" fontId="6" fillId="0" borderId="9" xfId="0" applyNumberFormat="1" applyFont="1" applyBorder="1" applyAlignment="1">
      <alignment horizontal="right" vertical="center"/>
    </xf>
    <xf numFmtId="169" fontId="4" fillId="0" borderId="9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164" fontId="5" fillId="2" borderId="3" xfId="0" applyNumberFormat="1" applyFont="1" applyFill="1" applyBorder="1" applyAlignment="1">
      <alignment vertical="center"/>
    </xf>
    <xf numFmtId="169" fontId="5" fillId="2" borderId="3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vertical="center" wrapText="1"/>
    </xf>
    <xf numFmtId="169" fontId="4" fillId="0" borderId="0" xfId="0" applyNumberFormat="1" applyFont="1" applyBorder="1" applyAlignment="1">
      <alignment horizontal="right" vertical="center"/>
    </xf>
    <xf numFmtId="169" fontId="5" fillId="0" borderId="20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/>
    </xf>
    <xf numFmtId="169" fontId="6" fillId="0" borderId="18" xfId="0" applyNumberFormat="1" applyFont="1" applyBorder="1" applyAlignment="1">
      <alignment horizontal="right" vertical="center"/>
    </xf>
    <xf numFmtId="169" fontId="4" fillId="0" borderId="18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/>
    </xf>
    <xf numFmtId="0" fontId="4" fillId="0" borderId="21" xfId="0" applyFont="1" applyBorder="1" applyAlignment="1">
      <alignment wrapText="1"/>
    </xf>
    <xf numFmtId="164" fontId="4" fillId="0" borderId="22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/>
    </xf>
    <xf numFmtId="164" fontId="4" fillId="0" borderId="6" xfId="0" applyNumberFormat="1" applyFont="1" applyBorder="1" applyAlignment="1">
      <alignment/>
    </xf>
    <xf numFmtId="0" fontId="4" fillId="0" borderId="6" xfId="0" applyFont="1" applyBorder="1" applyAlignment="1">
      <alignment wrapText="1"/>
    </xf>
    <xf numFmtId="164" fontId="4" fillId="0" borderId="22" xfId="0" applyNumberFormat="1" applyFont="1" applyBorder="1" applyAlignment="1">
      <alignment/>
    </xf>
    <xf numFmtId="0" fontId="4" fillId="0" borderId="21" xfId="0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4" fontId="4" fillId="0" borderId="23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169" fontId="5" fillId="0" borderId="11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169" fontId="5" fillId="0" borderId="24" xfId="0" applyNumberFormat="1" applyFont="1" applyBorder="1" applyAlignment="1">
      <alignment horizontal="right" vertical="center"/>
    </xf>
    <xf numFmtId="169" fontId="5" fillId="0" borderId="0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top" wrapText="1"/>
    </xf>
    <xf numFmtId="164" fontId="5" fillId="0" borderId="8" xfId="0" applyNumberFormat="1" applyFont="1" applyBorder="1" applyAlignment="1">
      <alignment vertical="center"/>
    </xf>
    <xf numFmtId="169" fontId="5" fillId="0" borderId="25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wrapText="1"/>
    </xf>
    <xf numFmtId="164" fontId="5" fillId="0" borderId="6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vertical="top" wrapText="1"/>
    </xf>
    <xf numFmtId="164" fontId="5" fillId="0" borderId="18" xfId="0" applyNumberFormat="1" applyFont="1" applyBorder="1" applyAlignment="1">
      <alignment vertical="center"/>
    </xf>
    <xf numFmtId="169" fontId="4" fillId="0" borderId="21" xfId="0" applyNumberFormat="1" applyFont="1" applyBorder="1" applyAlignment="1">
      <alignment horizontal="right" vertical="center"/>
    </xf>
    <xf numFmtId="169" fontId="5" fillId="0" borderId="2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top" wrapText="1"/>
    </xf>
    <xf numFmtId="164" fontId="5" fillId="0" borderId="7" xfId="0" applyNumberFormat="1" applyFont="1" applyBorder="1" applyAlignment="1">
      <alignment vertical="center"/>
    </xf>
    <xf numFmtId="169" fontId="7" fillId="0" borderId="27" xfId="0" applyNumberFormat="1" applyFont="1" applyBorder="1" applyAlignment="1">
      <alignment horizontal="right" vertical="center"/>
    </xf>
    <xf numFmtId="169" fontId="5" fillId="0" borderId="27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/>
    </xf>
    <xf numFmtId="0" fontId="4" fillId="0" borderId="1" xfId="0" applyFont="1" applyBorder="1" applyAlignment="1">
      <alignment/>
    </xf>
    <xf numFmtId="169" fontId="6" fillId="0" borderId="28" xfId="0" applyNumberFormat="1" applyFont="1" applyBorder="1" applyAlignment="1">
      <alignment horizontal="right" vertical="center"/>
    </xf>
    <xf numFmtId="169" fontId="6" fillId="0" borderId="29" xfId="0" applyNumberFormat="1" applyFont="1" applyBorder="1" applyAlignment="1">
      <alignment horizontal="right" vertical="center"/>
    </xf>
    <xf numFmtId="169" fontId="4" fillId="0" borderId="1" xfId="0" applyNumberFormat="1" applyFont="1" applyBorder="1" applyAlignment="1">
      <alignment horizontal="right" vertical="center"/>
    </xf>
    <xf numFmtId="164" fontId="5" fillId="0" borderId="30" xfId="0" applyNumberFormat="1" applyFont="1" applyBorder="1" applyAlignment="1">
      <alignment/>
    </xf>
    <xf numFmtId="169" fontId="5" fillId="0" borderId="31" xfId="0" applyNumberFormat="1" applyFont="1" applyBorder="1" applyAlignment="1">
      <alignment horizontal="right" vertical="center"/>
    </xf>
    <xf numFmtId="169" fontId="5" fillId="0" borderId="30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/>
    </xf>
    <xf numFmtId="0" fontId="6" fillId="0" borderId="32" xfId="0" applyFont="1" applyBorder="1" applyAlignment="1">
      <alignment horizontal="right" vertical="center"/>
    </xf>
    <xf numFmtId="169" fontId="6" fillId="0" borderId="33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5" fillId="0" borderId="3" xfId="0" applyNumberFormat="1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49" fontId="5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49" fontId="5" fillId="0" borderId="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4" fillId="0" borderId="8" xfId="0" applyFont="1" applyBorder="1" applyAlignment="1">
      <alignment/>
    </xf>
    <xf numFmtId="49" fontId="5" fillId="0" borderId="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5" fillId="0" borderId="3" xfId="0" applyNumberFormat="1" applyFont="1" applyBorder="1" applyAlignment="1">
      <alignment horizontal="center" vertical="top"/>
    </xf>
    <xf numFmtId="0" fontId="4" fillId="0" borderId="16" xfId="0" applyFont="1" applyBorder="1" applyAlignment="1">
      <alignment/>
    </xf>
    <xf numFmtId="0" fontId="5" fillId="0" borderId="6" xfId="0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49" fontId="5" fillId="0" borderId="9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5" fillId="2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5" fillId="0" borderId="34" xfId="0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Border="1" applyAlignment="1">
      <alignment/>
    </xf>
    <xf numFmtId="169" fontId="6" fillId="0" borderId="3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/>
    </xf>
    <xf numFmtId="169" fontId="5" fillId="0" borderId="22" xfId="0" applyNumberFormat="1" applyFont="1" applyBorder="1" applyAlignment="1">
      <alignment horizontal="right" vertical="center"/>
    </xf>
    <xf numFmtId="169" fontId="4" fillId="0" borderId="23" xfId="0" applyNumberFormat="1" applyFont="1" applyBorder="1" applyAlignment="1">
      <alignment horizontal="right" vertical="center"/>
    </xf>
    <xf numFmtId="169" fontId="4" fillId="0" borderId="22" xfId="0" applyNumberFormat="1" applyFont="1" applyBorder="1" applyAlignment="1">
      <alignment horizontal="right" vertical="center"/>
    </xf>
    <xf numFmtId="169" fontId="5" fillId="0" borderId="36" xfId="0" applyNumberFormat="1" applyFont="1" applyBorder="1" applyAlignment="1">
      <alignment horizontal="right" vertical="center"/>
    </xf>
    <xf numFmtId="169" fontId="4" fillId="0" borderId="37" xfId="0" applyNumberFormat="1" applyFont="1" applyBorder="1" applyAlignment="1">
      <alignment horizontal="right" vertical="center"/>
    </xf>
    <xf numFmtId="169" fontId="5" fillId="0" borderId="38" xfId="0" applyNumberFormat="1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169" fontId="4" fillId="0" borderId="28" xfId="0" applyNumberFormat="1" applyFont="1" applyBorder="1" applyAlignment="1">
      <alignment horizontal="right" vertical="center"/>
    </xf>
    <xf numFmtId="169" fontId="4" fillId="0" borderId="32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9" fontId="4" fillId="0" borderId="12" xfId="0" applyNumberFormat="1" applyFont="1" applyBorder="1" applyAlignment="1">
      <alignment horizontal="right" vertical="center"/>
    </xf>
    <xf numFmtId="164" fontId="4" fillId="0" borderId="9" xfId="0" applyNumberFormat="1" applyFont="1" applyBorder="1" applyAlignment="1">
      <alignment vertical="center"/>
    </xf>
    <xf numFmtId="169" fontId="4" fillId="0" borderId="24" xfId="0" applyNumberFormat="1" applyFont="1" applyBorder="1" applyAlignment="1">
      <alignment horizontal="right" vertical="center"/>
    </xf>
    <xf numFmtId="169" fontId="4" fillId="0" borderId="8" xfId="0" applyNumberFormat="1" applyFont="1" applyBorder="1" applyAlignment="1">
      <alignment horizontal="right" vertical="center"/>
    </xf>
    <xf numFmtId="169" fontId="4" fillId="0" borderId="11" xfId="0" applyNumberFormat="1" applyFont="1" applyBorder="1" applyAlignment="1">
      <alignment horizontal="right"/>
    </xf>
    <xf numFmtId="169" fontId="4" fillId="0" borderId="7" xfId="0" applyNumberFormat="1" applyFont="1" applyBorder="1" applyAlignment="1">
      <alignment horizontal="right" vertical="center"/>
    </xf>
    <xf numFmtId="169" fontId="4" fillId="0" borderId="39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center" vertical="center" wrapText="1"/>
    </xf>
    <xf numFmtId="169" fontId="6" fillId="0" borderId="4" xfId="0" applyNumberFormat="1" applyFont="1" applyBorder="1" applyAlignment="1">
      <alignment horizontal="center" vertical="center"/>
    </xf>
    <xf numFmtId="169" fontId="6" fillId="0" borderId="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23" xfId="0" applyFont="1" applyBorder="1" applyAlignment="1">
      <alignment wrapText="1"/>
    </xf>
    <xf numFmtId="0" fontId="5" fillId="0" borderId="9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169" fontId="7" fillId="0" borderId="0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/>
    </xf>
    <xf numFmtId="169" fontId="6" fillId="0" borderId="7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top" wrapText="1"/>
    </xf>
    <xf numFmtId="164" fontId="5" fillId="0" borderId="0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vertical="center"/>
    </xf>
    <xf numFmtId="169" fontId="4" fillId="0" borderId="10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/>
    </xf>
    <xf numFmtId="0" fontId="5" fillId="0" borderId="3" xfId="0" applyFont="1" applyBorder="1" applyAlignment="1">
      <alignment horizontal="center" vertical="top"/>
    </xf>
    <xf numFmtId="169" fontId="6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169" fontId="6" fillId="0" borderId="0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4" fillId="0" borderId="40" xfId="0" applyFont="1" applyBorder="1" applyAlignment="1">
      <alignment/>
    </xf>
    <xf numFmtId="164" fontId="5" fillId="0" borderId="41" xfId="0" applyNumberFormat="1" applyFont="1" applyBorder="1" applyAlignment="1">
      <alignment/>
    </xf>
    <xf numFmtId="169" fontId="4" fillId="0" borderId="29" xfId="0" applyNumberFormat="1" applyFont="1" applyBorder="1" applyAlignment="1">
      <alignment horizontal="right" vertical="center"/>
    </xf>
    <xf numFmtId="169" fontId="4" fillId="0" borderId="3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169" fontId="5" fillId="0" borderId="1" xfId="0" applyNumberFormat="1" applyFont="1" applyBorder="1" applyAlignment="1">
      <alignment horizontal="center" vertical="center"/>
    </xf>
    <xf numFmtId="169" fontId="5" fillId="0" borderId="30" xfId="0" applyNumberFormat="1" applyFont="1" applyBorder="1" applyAlignment="1">
      <alignment horizontal="center" vertical="center"/>
    </xf>
    <xf numFmtId="169" fontId="5" fillId="0" borderId="2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7"/>
  <sheetViews>
    <sheetView tabSelected="1" view="pageBreakPreview" zoomScale="50" zoomScaleNormal="50" zoomScaleSheetLayoutView="50" workbookViewId="0" topLeftCell="B180">
      <selection activeCell="M218" sqref="M218"/>
    </sheetView>
  </sheetViews>
  <sheetFormatPr defaultColWidth="9.00390625" defaultRowHeight="12.75"/>
  <cols>
    <col min="1" max="1" width="8.75390625" style="5" hidden="1" customWidth="1"/>
    <col min="2" max="2" width="15.125" style="5" customWidth="1"/>
    <col min="3" max="3" width="103.25390625" style="5" customWidth="1"/>
    <col min="4" max="5" width="15.75390625" style="5" hidden="1" customWidth="1"/>
    <col min="6" max="6" width="30.125" style="6" hidden="1" customWidth="1"/>
    <col min="7" max="7" width="27.875" style="7" hidden="1" customWidth="1"/>
    <col min="8" max="8" width="16.375" style="5" hidden="1" customWidth="1"/>
    <col min="9" max="9" width="28.25390625" style="5" hidden="1" customWidth="1"/>
    <col min="10" max="10" width="28.625" style="8" hidden="1" customWidth="1"/>
    <col min="11" max="11" width="19.125" style="2" hidden="1" customWidth="1"/>
    <col min="12" max="12" width="28.875" style="8" customWidth="1"/>
    <col min="13" max="13" width="28.25390625" style="7" customWidth="1"/>
    <col min="14" max="14" width="15.75390625" style="8" customWidth="1"/>
    <col min="15" max="15" width="28.25390625" style="7" customWidth="1"/>
    <col min="16" max="16" width="30.875" style="8" customWidth="1"/>
    <col min="17" max="17" width="22.875" style="8" customWidth="1"/>
  </cols>
  <sheetData>
    <row r="1" spans="3:17" ht="30.75" customHeight="1">
      <c r="C1" s="262" t="s">
        <v>200</v>
      </c>
      <c r="D1" s="262"/>
      <c r="E1" s="262"/>
      <c r="F1" s="262"/>
      <c r="G1" s="262"/>
      <c r="H1" s="262"/>
      <c r="I1" s="262"/>
      <c r="J1" s="262"/>
      <c r="K1" s="3" t="s">
        <v>157</v>
      </c>
      <c r="L1" s="220"/>
      <c r="M1" s="220"/>
      <c r="N1"/>
      <c r="O1" s="220"/>
      <c r="P1"/>
      <c r="Q1"/>
    </row>
    <row r="2" spans="3:12" ht="15.75" customHeight="1">
      <c r="C2" s="4"/>
      <c r="K2" s="5"/>
      <c r="L2" s="7"/>
    </row>
    <row r="3" spans="3:12" ht="15.75" customHeight="1">
      <c r="C3" s="4"/>
      <c r="K3" s="5"/>
      <c r="L3" s="7"/>
    </row>
    <row r="4" spans="2:12" ht="24" thickBot="1">
      <c r="B4" s="160"/>
      <c r="K4" s="5"/>
      <c r="L4" s="7"/>
    </row>
    <row r="5" spans="2:17" ht="139.5">
      <c r="B5" s="161" t="s">
        <v>161</v>
      </c>
      <c r="C5" s="9" t="s">
        <v>99</v>
      </c>
      <c r="D5" s="10" t="s">
        <v>87</v>
      </c>
      <c r="E5" s="9" t="s">
        <v>86</v>
      </c>
      <c r="F5" s="11" t="s">
        <v>147</v>
      </c>
      <c r="G5" s="12" t="s">
        <v>148</v>
      </c>
      <c r="H5" s="11" t="s">
        <v>133</v>
      </c>
      <c r="I5" s="11" t="s">
        <v>146</v>
      </c>
      <c r="J5" s="12" t="s">
        <v>162</v>
      </c>
      <c r="K5" s="11" t="s">
        <v>133</v>
      </c>
      <c r="L5" s="12" t="s">
        <v>194</v>
      </c>
      <c r="M5" s="12" t="s">
        <v>195</v>
      </c>
      <c r="N5" s="12" t="s">
        <v>163</v>
      </c>
      <c r="O5" s="12" t="s">
        <v>203</v>
      </c>
      <c r="P5" s="12" t="s">
        <v>196</v>
      </c>
      <c r="Q5" s="12" t="s">
        <v>163</v>
      </c>
    </row>
    <row r="6" spans="1:17" s="1" customFormat="1" ht="23.25">
      <c r="A6" s="5"/>
      <c r="B6" s="162">
        <v>1</v>
      </c>
      <c r="C6" s="13">
        <v>2</v>
      </c>
      <c r="D6" s="14"/>
      <c r="E6" s="13"/>
      <c r="F6" s="14">
        <v>4</v>
      </c>
      <c r="G6" s="15">
        <v>5</v>
      </c>
      <c r="H6" s="14">
        <v>6</v>
      </c>
      <c r="I6" s="14">
        <v>4</v>
      </c>
      <c r="J6" s="15">
        <v>3</v>
      </c>
      <c r="K6" s="14">
        <v>6</v>
      </c>
      <c r="L6" s="15">
        <v>3</v>
      </c>
      <c r="M6" s="15">
        <v>4</v>
      </c>
      <c r="N6" s="15">
        <v>5</v>
      </c>
      <c r="O6" s="15">
        <v>6</v>
      </c>
      <c r="P6" s="15">
        <v>7</v>
      </c>
      <c r="Q6" s="15">
        <v>8</v>
      </c>
    </row>
    <row r="7" spans="1:17" s="1" customFormat="1" ht="23.25">
      <c r="A7" s="5"/>
      <c r="B7" s="221"/>
      <c r="C7" s="222"/>
      <c r="D7" s="223"/>
      <c r="E7" s="222"/>
      <c r="F7" s="224"/>
      <c r="G7" s="225"/>
      <c r="H7" s="224"/>
      <c r="I7" s="224"/>
      <c r="J7" s="225"/>
      <c r="K7" s="224"/>
      <c r="L7" s="225"/>
      <c r="M7" s="233"/>
      <c r="N7" s="225"/>
      <c r="O7" s="233"/>
      <c r="P7" s="225"/>
      <c r="Q7" s="225"/>
    </row>
    <row r="8" spans="2:17" ht="23.25">
      <c r="B8" s="171" t="s">
        <v>164</v>
      </c>
      <c r="C8" s="20" t="s">
        <v>165</v>
      </c>
      <c r="D8" s="21"/>
      <c r="E8" s="22"/>
      <c r="F8" s="24"/>
      <c r="G8" s="40"/>
      <c r="H8" s="23"/>
      <c r="I8" s="24"/>
      <c r="J8" s="24"/>
      <c r="K8" s="23"/>
      <c r="L8" s="24"/>
      <c r="M8" s="40"/>
      <c r="N8" s="24"/>
      <c r="O8" s="40"/>
      <c r="P8" s="24"/>
      <c r="Q8" s="24"/>
    </row>
    <row r="9" spans="2:17" ht="23.25">
      <c r="B9" s="165"/>
      <c r="C9" s="42"/>
      <c r="D9" s="17"/>
      <c r="E9" s="16"/>
      <c r="F9" s="43"/>
      <c r="G9" s="44"/>
      <c r="H9" s="45"/>
      <c r="I9" s="43"/>
      <c r="J9" s="43"/>
      <c r="K9" s="45"/>
      <c r="L9" s="43"/>
      <c r="M9" s="44"/>
      <c r="N9" s="62"/>
      <c r="O9" s="44"/>
      <c r="P9" s="43"/>
      <c r="Q9" s="62"/>
    </row>
    <row r="10" spans="2:17" ht="33.75" customHeight="1">
      <c r="B10" s="171" t="s">
        <v>166</v>
      </c>
      <c r="C10" s="27" t="s">
        <v>167</v>
      </c>
      <c r="D10" s="28">
        <f>SUM(D16,D17)</f>
        <v>0</v>
      </c>
      <c r="E10" s="28">
        <f>SUM(E16,E17)</f>
        <v>0</v>
      </c>
      <c r="F10" s="29" t="e">
        <f>SUM(#REF!,F11)</f>
        <v>#REF!</v>
      </c>
      <c r="G10" s="29" t="e">
        <f>SUM(#REF!,G11)</f>
        <v>#REF!</v>
      </c>
      <c r="H10" s="29" t="e">
        <f>H11</f>
        <v>#REF!</v>
      </c>
      <c r="I10" s="29" t="e">
        <f>SUM(#REF!,I11)</f>
        <v>#REF!</v>
      </c>
      <c r="J10" s="29">
        <f>SUM(J11)</f>
        <v>0</v>
      </c>
      <c r="K10" s="29" t="e">
        <f>K11</f>
        <v>#REF!</v>
      </c>
      <c r="L10" s="29">
        <f>SUM(L11)</f>
        <v>1359</v>
      </c>
      <c r="M10" s="29">
        <f>SUM(M11)</f>
        <v>1421.8</v>
      </c>
      <c r="N10" s="29">
        <f>(M10/L10)*100</f>
        <v>104.62104488594555</v>
      </c>
      <c r="O10" s="29">
        <f>SUM(O11)</f>
        <v>1421.8</v>
      </c>
      <c r="P10" s="29">
        <f>SUM(P11)</f>
        <v>0</v>
      </c>
      <c r="Q10" s="29">
        <f>(P10/O10)*100</f>
        <v>0</v>
      </c>
    </row>
    <row r="11" spans="2:17" ht="46.5">
      <c r="B11" s="166"/>
      <c r="C11" s="30" t="s">
        <v>122</v>
      </c>
      <c r="D11" s="31"/>
      <c r="E11" s="31"/>
      <c r="F11" s="29" t="e">
        <f>SUM(F14:F16,F17)</f>
        <v>#REF!</v>
      </c>
      <c r="G11" s="29" t="e">
        <f>SUM(G14:G16,G17)</f>
        <v>#REF!</v>
      </c>
      <c r="H11" s="29" t="e">
        <f>(G11/F11)*100</f>
        <v>#REF!</v>
      </c>
      <c r="I11" s="29" t="e">
        <f>SUM(I14:I16,I17)</f>
        <v>#REF!</v>
      </c>
      <c r="J11" s="29">
        <f>SUM(J13:J14)</f>
        <v>0</v>
      </c>
      <c r="K11" s="29" t="e">
        <f>(J11/I11)*100</f>
        <v>#REF!</v>
      </c>
      <c r="L11" s="29">
        <f>SUM(L12:L14)</f>
        <v>1359</v>
      </c>
      <c r="M11" s="29">
        <f>SUM(M12:M14)</f>
        <v>1421.8</v>
      </c>
      <c r="N11" s="84">
        <f>(M11/L11)*100</f>
        <v>104.62104488594555</v>
      </c>
      <c r="O11" s="29">
        <f>SUM(O12:O14)</f>
        <v>1421.8</v>
      </c>
      <c r="P11" s="29">
        <f>SUM(P12:P14)</f>
        <v>0</v>
      </c>
      <c r="Q11" s="84">
        <f>(P11/O11)*100</f>
        <v>0</v>
      </c>
    </row>
    <row r="12" spans="2:17" ht="84.75" customHeight="1">
      <c r="B12" s="169" t="s">
        <v>62</v>
      </c>
      <c r="C12" s="48" t="s">
        <v>121</v>
      </c>
      <c r="D12" s="31">
        <v>56700</v>
      </c>
      <c r="E12" s="31">
        <v>0</v>
      </c>
      <c r="F12" s="33">
        <v>54000</v>
      </c>
      <c r="G12" s="33">
        <v>40137.44</v>
      </c>
      <c r="H12" s="24">
        <f>(G12/F12)*100</f>
        <v>74.3285925925926</v>
      </c>
      <c r="I12" s="33">
        <v>54000</v>
      </c>
      <c r="J12" s="33">
        <f>54000+5400</f>
        <v>59400</v>
      </c>
      <c r="K12" s="24">
        <f>(J12/I12)*100</f>
        <v>110.00000000000001</v>
      </c>
      <c r="L12" s="33">
        <v>0</v>
      </c>
      <c r="M12" s="33">
        <v>37.09</v>
      </c>
      <c r="N12" s="33">
        <v>0</v>
      </c>
      <c r="O12" s="33">
        <v>37.09</v>
      </c>
      <c r="P12" s="33">
        <v>0</v>
      </c>
      <c r="Q12" s="33">
        <v>0</v>
      </c>
    </row>
    <row r="13" spans="2:17" ht="32.25" customHeight="1">
      <c r="B13" s="180" t="s">
        <v>112</v>
      </c>
      <c r="C13" s="87" t="s">
        <v>19</v>
      </c>
      <c r="D13" s="31">
        <v>17000</v>
      </c>
      <c r="E13" s="31">
        <v>0</v>
      </c>
      <c r="F13" s="33">
        <v>0</v>
      </c>
      <c r="G13" s="33">
        <v>6833.99</v>
      </c>
      <c r="H13" s="24">
        <v>0</v>
      </c>
      <c r="I13" s="33">
        <v>6833.99</v>
      </c>
      <c r="J13" s="33">
        <v>0</v>
      </c>
      <c r="K13" s="24">
        <v>0</v>
      </c>
      <c r="L13" s="33">
        <v>0</v>
      </c>
      <c r="M13" s="33">
        <v>26.63</v>
      </c>
      <c r="N13" s="24">
        <v>0</v>
      </c>
      <c r="O13" s="24">
        <v>26.63</v>
      </c>
      <c r="P13" s="24">
        <v>0</v>
      </c>
      <c r="Q13" s="24">
        <v>0</v>
      </c>
    </row>
    <row r="14" spans="2:17" ht="81" customHeight="1" thickBot="1">
      <c r="B14" s="168" t="s">
        <v>102</v>
      </c>
      <c r="C14" s="36" t="s">
        <v>103</v>
      </c>
      <c r="D14" s="31">
        <v>170000</v>
      </c>
      <c r="E14" s="31">
        <v>0</v>
      </c>
      <c r="F14" s="33">
        <v>241800</v>
      </c>
      <c r="G14" s="33">
        <v>181350</v>
      </c>
      <c r="H14" s="24">
        <f>(G14/F14)*100</f>
        <v>75</v>
      </c>
      <c r="I14" s="33">
        <v>241800</v>
      </c>
      <c r="J14" s="33">
        <v>0</v>
      </c>
      <c r="K14" s="24">
        <f>(J14/I14)*100</f>
        <v>0</v>
      </c>
      <c r="L14" s="33">
        <v>1359</v>
      </c>
      <c r="M14" s="33">
        <v>1358.08</v>
      </c>
      <c r="N14" s="71">
        <f>(M14/L14)*100</f>
        <v>99.93230316409124</v>
      </c>
      <c r="O14" s="33">
        <v>1358.08</v>
      </c>
      <c r="P14" s="33">
        <v>0</v>
      </c>
      <c r="Q14" s="71">
        <f>(P14/O14)*100</f>
        <v>0</v>
      </c>
    </row>
    <row r="15" spans="2:17" ht="34.5" customHeight="1" thickBot="1">
      <c r="B15" s="72"/>
      <c r="C15" s="37" t="s">
        <v>181</v>
      </c>
      <c r="D15" s="38" t="e">
        <f>SUM(#REF!,D9)</f>
        <v>#REF!</v>
      </c>
      <c r="E15" s="38" t="e">
        <f>SUM(#REF!,E9)</f>
        <v>#REF!</v>
      </c>
      <c r="F15" s="39" t="e">
        <f>SUM(#REF!,F4,F9)</f>
        <v>#REF!</v>
      </c>
      <c r="G15" s="39" t="e">
        <f>SUM(#REF!,G4,G9)</f>
        <v>#REF!</v>
      </c>
      <c r="H15" s="39">
        <f>SUM(H9)</f>
        <v>0</v>
      </c>
      <c r="I15" s="39" t="e">
        <f>SUM(#REF!,I4,I9)</f>
        <v>#REF!</v>
      </c>
      <c r="J15" s="39">
        <f>SUM(J11)</f>
        <v>0</v>
      </c>
      <c r="K15" s="39">
        <f>SUM(K9)</f>
        <v>0</v>
      </c>
      <c r="L15" s="39">
        <f>SUM(L11)</f>
        <v>1359</v>
      </c>
      <c r="M15" s="39">
        <f>SUM(M11)</f>
        <v>1421.8</v>
      </c>
      <c r="N15" s="133">
        <f>(M15/L15)*100</f>
        <v>104.62104488594555</v>
      </c>
      <c r="O15" s="39">
        <f>SUM(O11)</f>
        <v>1421.8</v>
      </c>
      <c r="P15" s="39">
        <f>SUM(P11)</f>
        <v>0</v>
      </c>
      <c r="Q15" s="133">
        <f>(P15/O15)*100</f>
        <v>0</v>
      </c>
    </row>
    <row r="16" spans="2:17" ht="23.25">
      <c r="B16" s="163"/>
      <c r="C16" s="16"/>
      <c r="D16" s="17"/>
      <c r="E16" s="16"/>
      <c r="F16" s="18"/>
      <c r="G16" s="19"/>
      <c r="H16" s="18"/>
      <c r="I16" s="18"/>
      <c r="J16" s="19"/>
      <c r="K16" s="18"/>
      <c r="L16" s="19"/>
      <c r="M16" s="234"/>
      <c r="N16" s="19"/>
      <c r="O16" s="234"/>
      <c r="P16" s="19"/>
      <c r="Q16" s="19"/>
    </row>
    <row r="17" spans="2:17" ht="23.25">
      <c r="B17" s="164">
        <v>600</v>
      </c>
      <c r="C17" s="20" t="s">
        <v>91</v>
      </c>
      <c r="D17" s="21"/>
      <c r="E17" s="22"/>
      <c r="F17" s="24"/>
      <c r="G17" s="40"/>
      <c r="H17" s="23"/>
      <c r="I17" s="24"/>
      <c r="J17" s="24"/>
      <c r="K17" s="23"/>
      <c r="L17" s="24"/>
      <c r="M17" s="40"/>
      <c r="N17" s="24"/>
      <c r="O17" s="40"/>
      <c r="P17" s="24"/>
      <c r="Q17" s="24"/>
    </row>
    <row r="18" spans="2:17" ht="23.25">
      <c r="B18" s="165"/>
      <c r="C18" s="42"/>
      <c r="D18" s="17"/>
      <c r="E18" s="16"/>
      <c r="F18" s="43"/>
      <c r="G18" s="44"/>
      <c r="H18" s="45"/>
      <c r="I18" s="43"/>
      <c r="J18" s="43"/>
      <c r="K18" s="45"/>
      <c r="L18" s="43"/>
      <c r="M18" s="44"/>
      <c r="N18" s="62"/>
      <c r="O18" s="44"/>
      <c r="P18" s="43"/>
      <c r="Q18" s="62"/>
    </row>
    <row r="19" spans="2:17" ht="23.25">
      <c r="B19" s="164">
        <v>60003</v>
      </c>
      <c r="C19" s="27" t="s">
        <v>182</v>
      </c>
      <c r="D19" s="28">
        <f>SUM(D21,D22)</f>
        <v>17000</v>
      </c>
      <c r="E19" s="28">
        <f>SUM(E21,E22)</f>
        <v>0</v>
      </c>
      <c r="F19" s="29">
        <f aca="true" t="shared" si="0" ref="F19:P19">F20</f>
        <v>0</v>
      </c>
      <c r="G19" s="29">
        <f t="shared" si="0"/>
        <v>6833.99</v>
      </c>
      <c r="H19" s="29" t="e">
        <f t="shared" si="0"/>
        <v>#DIV/0!</v>
      </c>
      <c r="I19" s="29">
        <f t="shared" si="0"/>
        <v>6833.99</v>
      </c>
      <c r="J19" s="29">
        <f t="shared" si="0"/>
        <v>0</v>
      </c>
      <c r="K19" s="29">
        <f t="shared" si="0"/>
        <v>0</v>
      </c>
      <c r="L19" s="29">
        <f t="shared" si="0"/>
        <v>0</v>
      </c>
      <c r="M19" s="29">
        <f t="shared" si="0"/>
        <v>315</v>
      </c>
      <c r="N19" s="29">
        <v>0</v>
      </c>
      <c r="O19" s="29">
        <f t="shared" si="0"/>
        <v>315</v>
      </c>
      <c r="P19" s="29">
        <f t="shared" si="0"/>
        <v>0</v>
      </c>
      <c r="Q19" s="29">
        <v>0</v>
      </c>
    </row>
    <row r="20" spans="2:17" ht="46.5">
      <c r="B20" s="166"/>
      <c r="C20" s="30" t="s">
        <v>122</v>
      </c>
      <c r="D20" s="31"/>
      <c r="E20" s="31"/>
      <c r="F20" s="29">
        <f>SUM(F21,F22)</f>
        <v>0</v>
      </c>
      <c r="G20" s="29">
        <f>SUM(G21,G22)</f>
        <v>6833.99</v>
      </c>
      <c r="H20" s="29" t="e">
        <f>(G20/F20)*100</f>
        <v>#DIV/0!</v>
      </c>
      <c r="I20" s="29">
        <f>SUM(I21,I22)</f>
        <v>6833.99</v>
      </c>
      <c r="J20" s="29">
        <f>SUM(J21,J22)</f>
        <v>0</v>
      </c>
      <c r="K20" s="29">
        <f>(J20/I20)*100</f>
        <v>0</v>
      </c>
      <c r="L20" s="29">
        <f>SUM(L21,L22)</f>
        <v>0</v>
      </c>
      <c r="M20" s="29">
        <f>SUM(M21)</f>
        <v>315</v>
      </c>
      <c r="N20" s="84">
        <v>0</v>
      </c>
      <c r="O20" s="29">
        <f>SUM(O21,O22)</f>
        <v>315</v>
      </c>
      <c r="P20" s="29">
        <f>SUM(P21)</f>
        <v>0</v>
      </c>
      <c r="Q20" s="84">
        <v>0</v>
      </c>
    </row>
    <row r="21" spans="2:17" ht="32.25" customHeight="1">
      <c r="B21" s="180" t="s">
        <v>112</v>
      </c>
      <c r="C21" s="87" t="s">
        <v>19</v>
      </c>
      <c r="D21" s="31">
        <v>17000</v>
      </c>
      <c r="E21" s="31">
        <v>0</v>
      </c>
      <c r="F21" s="33">
        <v>0</v>
      </c>
      <c r="G21" s="33">
        <v>6833.99</v>
      </c>
      <c r="H21" s="24">
        <v>0</v>
      </c>
      <c r="I21" s="33">
        <v>6833.99</v>
      </c>
      <c r="J21" s="33">
        <v>0</v>
      </c>
      <c r="K21" s="24">
        <v>0</v>
      </c>
      <c r="L21" s="33">
        <v>0</v>
      </c>
      <c r="M21" s="33">
        <v>315</v>
      </c>
      <c r="N21" s="33">
        <v>0</v>
      </c>
      <c r="O21" s="33">
        <v>315</v>
      </c>
      <c r="P21" s="33">
        <v>0</v>
      </c>
      <c r="Q21" s="33">
        <v>0</v>
      </c>
    </row>
    <row r="22" spans="2:17" ht="23.25">
      <c r="B22" s="165"/>
      <c r="C22" s="42"/>
      <c r="D22" s="17"/>
      <c r="E22" s="16"/>
      <c r="F22" s="43"/>
      <c r="G22" s="44"/>
      <c r="H22" s="45"/>
      <c r="I22" s="43"/>
      <c r="J22" s="43"/>
      <c r="K22" s="45"/>
      <c r="L22" s="43"/>
      <c r="M22" s="44"/>
      <c r="N22" s="62"/>
      <c r="O22" s="44"/>
      <c r="P22" s="43"/>
      <c r="Q22" s="62"/>
    </row>
    <row r="23" spans="2:17" ht="33.75" customHeight="1">
      <c r="B23" s="164">
        <v>60016</v>
      </c>
      <c r="C23" s="27" t="s">
        <v>152</v>
      </c>
      <c r="D23" s="28">
        <f>SUM(D28,D29)</f>
        <v>600</v>
      </c>
      <c r="E23" s="28">
        <f>SUM(E28,E29)</f>
        <v>0</v>
      </c>
      <c r="F23" s="29" t="e">
        <f>SUM(#REF!,F24)</f>
        <v>#REF!</v>
      </c>
      <c r="G23" s="29" t="e">
        <f>SUM(#REF!,G24)</f>
        <v>#REF!</v>
      </c>
      <c r="H23" s="29">
        <f>H24</f>
        <v>0</v>
      </c>
      <c r="I23" s="29" t="e">
        <f>SUM(#REF!,I24)</f>
        <v>#REF!</v>
      </c>
      <c r="J23" s="29">
        <f>SUM(J24,J26)</f>
        <v>6615488</v>
      </c>
      <c r="K23" s="29">
        <f>K24</f>
        <v>0</v>
      </c>
      <c r="L23" s="29">
        <f>SUM(L24,L26)</f>
        <v>3329411</v>
      </c>
      <c r="M23" s="29">
        <f>SUM(M24,M26)</f>
        <v>645964.25</v>
      </c>
      <c r="N23" s="29">
        <f>(M23/L23)*100</f>
        <v>19.401757548106858</v>
      </c>
      <c r="O23" s="29">
        <f>SUM(O24,O26)</f>
        <v>2565586.62</v>
      </c>
      <c r="P23" s="29">
        <f>SUM(P24,P26)</f>
        <v>4938722</v>
      </c>
      <c r="Q23" s="29">
        <f>(P23/O23)*100</f>
        <v>192.4987432308951</v>
      </c>
    </row>
    <row r="24" spans="2:17" ht="46.5">
      <c r="B24" s="166"/>
      <c r="C24" s="30" t="s">
        <v>122</v>
      </c>
      <c r="D24" s="31"/>
      <c r="E24" s="31"/>
      <c r="F24" s="29">
        <f>SUM(F27:F28,F29)</f>
        <v>377900</v>
      </c>
      <c r="G24" s="29">
        <f>SUM(G27:G28,G29)</f>
        <v>0</v>
      </c>
      <c r="H24" s="29">
        <f>(G24/F24)*100</f>
        <v>0</v>
      </c>
      <c r="I24" s="29">
        <f>SUM(I27:I28,I29)</f>
        <v>350000</v>
      </c>
      <c r="J24" s="29">
        <f>SUM(J25)</f>
        <v>0</v>
      </c>
      <c r="K24" s="29">
        <f>(J24/I24)*100</f>
        <v>0</v>
      </c>
      <c r="L24" s="29">
        <f>SUM(L25)</f>
        <v>0</v>
      </c>
      <c r="M24" s="29">
        <f>SUM(M25)</f>
        <v>1806.62</v>
      </c>
      <c r="N24" s="84">
        <v>0</v>
      </c>
      <c r="O24" s="29">
        <f>SUM(O25)</f>
        <v>1806.62</v>
      </c>
      <c r="P24" s="29">
        <f>SUM(P25)</f>
        <v>0</v>
      </c>
      <c r="Q24" s="84">
        <f>(P24/O24)*100</f>
        <v>0</v>
      </c>
    </row>
    <row r="25" spans="2:17" ht="57" customHeight="1">
      <c r="B25" s="168" t="s">
        <v>137</v>
      </c>
      <c r="C25" s="36" t="s">
        <v>138</v>
      </c>
      <c r="D25" s="46">
        <v>4000</v>
      </c>
      <c r="E25" s="46">
        <v>0</v>
      </c>
      <c r="F25" s="24">
        <v>5000</v>
      </c>
      <c r="G25" s="24">
        <v>0</v>
      </c>
      <c r="H25" s="43">
        <f>(G25/F25)*100</f>
        <v>0</v>
      </c>
      <c r="I25" s="24">
        <v>5000</v>
      </c>
      <c r="J25" s="24">
        <v>0</v>
      </c>
      <c r="K25" s="43">
        <f>(J25/I25)*100</f>
        <v>0</v>
      </c>
      <c r="L25" s="24">
        <v>0</v>
      </c>
      <c r="M25" s="24">
        <v>1806.62</v>
      </c>
      <c r="N25" s="33">
        <v>0</v>
      </c>
      <c r="O25" s="24">
        <v>1806.62</v>
      </c>
      <c r="P25" s="24">
        <v>0</v>
      </c>
      <c r="Q25" s="33">
        <v>0</v>
      </c>
    </row>
    <row r="26" spans="2:17" ht="46.5">
      <c r="B26" s="166"/>
      <c r="C26" s="30" t="s">
        <v>149</v>
      </c>
      <c r="D26" s="31"/>
      <c r="E26" s="31"/>
      <c r="F26" s="29">
        <f>SUM(F29:F30,F31)</f>
        <v>112000</v>
      </c>
      <c r="G26" s="29">
        <f>SUM(G29:G30,G31)</f>
        <v>84024.88</v>
      </c>
      <c r="H26" s="29">
        <f>(G26/F26)*100</f>
        <v>75.0222142857143</v>
      </c>
      <c r="I26" s="29">
        <f>SUM(I29:I30,I31)</f>
        <v>112000</v>
      </c>
      <c r="J26" s="29">
        <f>SUM(J27:J28)</f>
        <v>6615488</v>
      </c>
      <c r="K26" s="29">
        <f>(J26/I26)*100</f>
        <v>5906.685714285714</v>
      </c>
      <c r="L26" s="29">
        <f>SUM(L27:L28)</f>
        <v>3329411</v>
      </c>
      <c r="M26" s="29">
        <f>SUM(M27:M28)</f>
        <v>644157.63</v>
      </c>
      <c r="N26" s="84">
        <f>(M26/L26)*100</f>
        <v>19.347495097481207</v>
      </c>
      <c r="O26" s="29">
        <f>SUM(O27:O28)</f>
        <v>2563780</v>
      </c>
      <c r="P26" s="29">
        <f>SUM(P27:P28)</f>
        <v>4938722</v>
      </c>
      <c r="Q26" s="84">
        <f>(P26/O26)*100</f>
        <v>192.6343914064389</v>
      </c>
    </row>
    <row r="27" spans="2:17" ht="109.5" customHeight="1">
      <c r="B27" s="167">
        <v>6207</v>
      </c>
      <c r="C27" s="36" t="s">
        <v>141</v>
      </c>
      <c r="D27" s="32"/>
      <c r="E27" s="32"/>
      <c r="F27" s="24">
        <v>0</v>
      </c>
      <c r="G27" s="24">
        <v>0</v>
      </c>
      <c r="H27" s="24">
        <v>0</v>
      </c>
      <c r="I27" s="24">
        <v>0</v>
      </c>
      <c r="J27" s="24">
        <v>5910488</v>
      </c>
      <c r="K27" s="24">
        <v>0</v>
      </c>
      <c r="L27" s="24">
        <v>3005446</v>
      </c>
      <c r="M27" s="24">
        <v>320193.31</v>
      </c>
      <c r="N27" s="33">
        <f>(M27/L27)*100</f>
        <v>10.653770189183236</v>
      </c>
      <c r="O27" s="24">
        <v>2239815</v>
      </c>
      <c r="P27" s="24">
        <v>4938722</v>
      </c>
      <c r="Q27" s="33">
        <f>(P27/O27)*100</f>
        <v>220.4968713933963</v>
      </c>
    </row>
    <row r="28" spans="2:17" ht="72.75" customHeight="1">
      <c r="B28" s="168" t="s">
        <v>150</v>
      </c>
      <c r="C28" s="47" t="s">
        <v>151</v>
      </c>
      <c r="D28" s="32">
        <v>600</v>
      </c>
      <c r="E28" s="32">
        <v>0</v>
      </c>
      <c r="F28" s="24">
        <v>377900</v>
      </c>
      <c r="G28" s="24">
        <v>0</v>
      </c>
      <c r="H28" s="24">
        <f>(G28/F28)*100</f>
        <v>0</v>
      </c>
      <c r="I28" s="24">
        <v>350000</v>
      </c>
      <c r="J28" s="24">
        <v>705000</v>
      </c>
      <c r="K28" s="24">
        <f>(J28/I28)*100</f>
        <v>201.42857142857142</v>
      </c>
      <c r="L28" s="24">
        <v>323965</v>
      </c>
      <c r="M28" s="24">
        <v>323964.32</v>
      </c>
      <c r="N28" s="33">
        <f>(M28/L28)*100</f>
        <v>99.99979010078249</v>
      </c>
      <c r="O28" s="24">
        <v>323965</v>
      </c>
      <c r="P28" s="24">
        <v>0</v>
      </c>
      <c r="Q28" s="33">
        <f>(P28/O28)*100</f>
        <v>0</v>
      </c>
    </row>
    <row r="29" spans="2:17" ht="23.25">
      <c r="B29" s="163"/>
      <c r="C29" s="16"/>
      <c r="D29" s="17"/>
      <c r="E29" s="16"/>
      <c r="F29" s="25"/>
      <c r="G29" s="25"/>
      <c r="H29" s="26"/>
      <c r="I29" s="25"/>
      <c r="J29" s="25"/>
      <c r="K29" s="26"/>
      <c r="L29" s="25"/>
      <c r="M29" s="235"/>
      <c r="N29" s="230"/>
      <c r="O29" s="235"/>
      <c r="P29" s="25"/>
      <c r="Q29" s="230"/>
    </row>
    <row r="30" spans="2:17" ht="23.25">
      <c r="B30" s="164">
        <v>60095</v>
      </c>
      <c r="C30" s="27" t="s">
        <v>18</v>
      </c>
      <c r="D30" s="28">
        <f>SUM(D32,D33)</f>
        <v>57300</v>
      </c>
      <c r="E30" s="28">
        <f>SUM(E32,E33)</f>
        <v>0</v>
      </c>
      <c r="F30" s="29">
        <f aca="true" t="shared" si="1" ref="F30:P30">F31</f>
        <v>56000</v>
      </c>
      <c r="G30" s="29">
        <f t="shared" si="1"/>
        <v>42012.44</v>
      </c>
      <c r="H30" s="29">
        <f t="shared" si="1"/>
        <v>75.0222142857143</v>
      </c>
      <c r="I30" s="29">
        <f t="shared" si="1"/>
        <v>56000</v>
      </c>
      <c r="J30" s="29">
        <f t="shared" si="1"/>
        <v>61400</v>
      </c>
      <c r="K30" s="29">
        <f t="shared" si="1"/>
        <v>109.64285714285715</v>
      </c>
      <c r="L30" s="29">
        <f t="shared" si="1"/>
        <v>61400</v>
      </c>
      <c r="M30" s="29">
        <f t="shared" si="1"/>
        <v>42938.66</v>
      </c>
      <c r="N30" s="29">
        <f>(M30/L30)*100</f>
        <v>69.932671009772</v>
      </c>
      <c r="O30" s="29">
        <f t="shared" si="1"/>
        <v>57000</v>
      </c>
      <c r="P30" s="29">
        <f t="shared" si="1"/>
        <v>127000</v>
      </c>
      <c r="Q30" s="29">
        <f>(P30/O30)*100</f>
        <v>222.80701754385964</v>
      </c>
    </row>
    <row r="31" spans="2:17" ht="46.5">
      <c r="B31" s="166"/>
      <c r="C31" s="30" t="s">
        <v>122</v>
      </c>
      <c r="D31" s="31"/>
      <c r="E31" s="31"/>
      <c r="F31" s="29">
        <f>SUM(F32,F33)</f>
        <v>56000</v>
      </c>
      <c r="G31" s="29">
        <f>SUM(G32,G33)</f>
        <v>42012.44</v>
      </c>
      <c r="H31" s="29">
        <f>(G31/F31)*100</f>
        <v>75.0222142857143</v>
      </c>
      <c r="I31" s="29">
        <f>SUM(I32,I33)</f>
        <v>56000</v>
      </c>
      <c r="J31" s="29">
        <f>SUM(J32,J33)</f>
        <v>61400</v>
      </c>
      <c r="K31" s="29">
        <f>(J31/I31)*100</f>
        <v>109.64285714285715</v>
      </c>
      <c r="L31" s="29">
        <f>SUM(L32,L33)</f>
        <v>61400</v>
      </c>
      <c r="M31" s="29">
        <f>SUM(M32,M33)</f>
        <v>42938.66</v>
      </c>
      <c r="N31" s="84">
        <f>(M31/L31)*100</f>
        <v>69.932671009772</v>
      </c>
      <c r="O31" s="29">
        <f>SUM(O32,O33)</f>
        <v>57000</v>
      </c>
      <c r="P31" s="29">
        <f>SUM(P32,P33)</f>
        <v>127000</v>
      </c>
      <c r="Q31" s="84">
        <f>(P31/O31)*100</f>
        <v>222.80701754385964</v>
      </c>
    </row>
    <row r="32" spans="2:17" ht="63" customHeight="1">
      <c r="B32" s="168" t="s">
        <v>61</v>
      </c>
      <c r="C32" s="47" t="s">
        <v>16</v>
      </c>
      <c r="D32" s="32">
        <v>600</v>
      </c>
      <c r="E32" s="32">
        <v>0</v>
      </c>
      <c r="F32" s="24">
        <v>2000</v>
      </c>
      <c r="G32" s="24">
        <v>1875</v>
      </c>
      <c r="H32" s="24">
        <f>(G32/F32)*100</f>
        <v>93.75</v>
      </c>
      <c r="I32" s="24">
        <v>2000</v>
      </c>
      <c r="J32" s="24">
        <v>2000</v>
      </c>
      <c r="K32" s="24">
        <f>(J32/I32)*100</f>
        <v>100</v>
      </c>
      <c r="L32" s="24">
        <v>2000</v>
      </c>
      <c r="M32" s="24">
        <v>2955</v>
      </c>
      <c r="N32" s="33">
        <f>(M32/L32)*100</f>
        <v>147.75</v>
      </c>
      <c r="O32" s="24">
        <v>3000</v>
      </c>
      <c r="P32" s="24">
        <v>3000</v>
      </c>
      <c r="Q32" s="33">
        <f>(P32/O32)*100</f>
        <v>100</v>
      </c>
    </row>
    <row r="33" spans="2:17" ht="84.75" customHeight="1" thickBot="1">
      <c r="B33" s="169" t="s">
        <v>62</v>
      </c>
      <c r="C33" s="48" t="s">
        <v>121</v>
      </c>
      <c r="D33" s="31">
        <v>56700</v>
      </c>
      <c r="E33" s="31">
        <v>0</v>
      </c>
      <c r="F33" s="33">
        <v>54000</v>
      </c>
      <c r="G33" s="33">
        <v>40137.44</v>
      </c>
      <c r="H33" s="24">
        <f>(G33/F33)*100</f>
        <v>74.3285925925926</v>
      </c>
      <c r="I33" s="33">
        <v>54000</v>
      </c>
      <c r="J33" s="33">
        <f>54000+5400</f>
        <v>59400</v>
      </c>
      <c r="K33" s="24">
        <f>(J33/I33)*100</f>
        <v>110.00000000000001</v>
      </c>
      <c r="L33" s="33">
        <f>54000+5400</f>
        <v>59400</v>
      </c>
      <c r="M33" s="33">
        <v>39983.66</v>
      </c>
      <c r="N33" s="71">
        <f>(M33/L33)*100</f>
        <v>67.31255892255894</v>
      </c>
      <c r="O33" s="33">
        <v>54000</v>
      </c>
      <c r="P33" s="33">
        <v>124000</v>
      </c>
      <c r="Q33" s="71">
        <f>(P33/O33)*100</f>
        <v>229.62962962962962</v>
      </c>
    </row>
    <row r="34" spans="2:17" ht="34.5" customHeight="1" thickBot="1">
      <c r="B34" s="72"/>
      <c r="C34" s="37" t="s">
        <v>6</v>
      </c>
      <c r="D34" s="38" t="e">
        <f>SUM(#REF!,D30)</f>
        <v>#REF!</v>
      </c>
      <c r="E34" s="38" t="e">
        <f>SUM(#REF!,E30)</f>
        <v>#REF!</v>
      </c>
      <c r="F34" s="39" t="e">
        <f>SUM(#REF!,F23,F30)</f>
        <v>#REF!</v>
      </c>
      <c r="G34" s="39" t="e">
        <f>SUM(#REF!,G23,G30)</f>
        <v>#REF!</v>
      </c>
      <c r="H34" s="39">
        <f>SUM(H30)</f>
        <v>75.0222142857143</v>
      </c>
      <c r="I34" s="39" t="e">
        <f>SUM(#REF!,I23,I30)</f>
        <v>#REF!</v>
      </c>
      <c r="J34" s="39">
        <f>SUM(J19,J23,J30)</f>
        <v>6676888</v>
      </c>
      <c r="K34" s="39">
        <f>SUM(K30)</f>
        <v>109.64285714285715</v>
      </c>
      <c r="L34" s="39">
        <f>SUM(L19,L23,L30)</f>
        <v>3390811</v>
      </c>
      <c r="M34" s="39">
        <f>SUM(M19,M23,M30)</f>
        <v>689217.91</v>
      </c>
      <c r="N34" s="29">
        <f>(M34/L34)*100</f>
        <v>20.326049136917394</v>
      </c>
      <c r="O34" s="39">
        <f>SUM(O19,O23,O30)</f>
        <v>2622901.62</v>
      </c>
      <c r="P34" s="39">
        <f>SUM(P19,P23,P30)</f>
        <v>5065722</v>
      </c>
      <c r="Q34" s="29">
        <f>(P34/O34)*100</f>
        <v>193.13427394200167</v>
      </c>
    </row>
    <row r="35" spans="2:17" ht="24" thickBot="1">
      <c r="B35" s="37"/>
      <c r="C35" s="37"/>
      <c r="D35" s="49"/>
      <c r="E35" s="49"/>
      <c r="F35" s="50"/>
      <c r="G35" s="50"/>
      <c r="H35" s="51"/>
      <c r="I35" s="50"/>
      <c r="J35" s="52"/>
      <c r="K35" s="51"/>
      <c r="L35" s="50"/>
      <c r="M35" s="50"/>
      <c r="N35" s="52"/>
      <c r="O35" s="50"/>
      <c r="P35" s="52"/>
      <c r="Q35" s="52"/>
    </row>
    <row r="36" spans="2:17" ht="23.25">
      <c r="B36" s="170"/>
      <c r="C36" s="53"/>
      <c r="D36" s="53"/>
      <c r="E36" s="53"/>
      <c r="F36" s="54"/>
      <c r="G36" s="54"/>
      <c r="H36" s="55"/>
      <c r="I36" s="54"/>
      <c r="J36" s="56"/>
      <c r="K36" s="55"/>
      <c r="L36" s="54"/>
      <c r="M36" s="54"/>
      <c r="N36" s="56"/>
      <c r="O36" s="54"/>
      <c r="P36" s="56"/>
      <c r="Q36" s="56"/>
    </row>
    <row r="37" spans="2:17" ht="23.25">
      <c r="B37" s="171" t="s">
        <v>100</v>
      </c>
      <c r="C37" s="27" t="s">
        <v>7</v>
      </c>
      <c r="D37" s="57"/>
      <c r="E37" s="57"/>
      <c r="F37" s="40"/>
      <c r="G37" s="40"/>
      <c r="H37" s="23"/>
      <c r="I37" s="40"/>
      <c r="J37" s="24"/>
      <c r="K37" s="23"/>
      <c r="L37" s="40"/>
      <c r="M37" s="40"/>
      <c r="N37" s="24"/>
      <c r="O37" s="40"/>
      <c r="P37" s="24"/>
      <c r="Q37" s="24"/>
    </row>
    <row r="38" spans="2:17" ht="23.25">
      <c r="B38" s="170"/>
      <c r="C38" s="58"/>
      <c r="D38" s="53"/>
      <c r="E38" s="53"/>
      <c r="F38" s="44"/>
      <c r="G38" s="44"/>
      <c r="H38" s="45"/>
      <c r="I38" s="44"/>
      <c r="J38" s="43"/>
      <c r="K38" s="45"/>
      <c r="L38" s="43"/>
      <c r="M38" s="44"/>
      <c r="N38" s="62"/>
      <c r="O38" s="44"/>
      <c r="P38" s="43"/>
      <c r="Q38" s="62"/>
    </row>
    <row r="39" spans="2:17" ht="23.25">
      <c r="B39" s="171" t="s">
        <v>113</v>
      </c>
      <c r="C39" s="27" t="s">
        <v>114</v>
      </c>
      <c r="D39" s="28">
        <f>SUM(D41:D47)</f>
        <v>15339192</v>
      </c>
      <c r="E39" s="28">
        <f>SUM(E41:E47)</f>
        <v>0</v>
      </c>
      <c r="F39" s="29">
        <f aca="true" t="shared" si="2" ref="F39:P39">SUM(F40)</f>
        <v>50000</v>
      </c>
      <c r="G39" s="29">
        <f t="shared" si="2"/>
        <v>56368.21</v>
      </c>
      <c r="H39" s="29">
        <f t="shared" si="2"/>
        <v>112.73642</v>
      </c>
      <c r="I39" s="29">
        <f t="shared" si="2"/>
        <v>56368.21</v>
      </c>
      <c r="J39" s="29">
        <f t="shared" si="2"/>
        <v>70000</v>
      </c>
      <c r="K39" s="29">
        <f t="shared" si="2"/>
        <v>124.18347149927239</v>
      </c>
      <c r="L39" s="29">
        <f t="shared" si="2"/>
        <v>70000</v>
      </c>
      <c r="M39" s="29">
        <f t="shared" si="2"/>
        <v>61546.12</v>
      </c>
      <c r="N39" s="29">
        <f>(M39/L39)*100</f>
        <v>87.92302857142857</v>
      </c>
      <c r="O39" s="29">
        <f t="shared" si="2"/>
        <v>70000</v>
      </c>
      <c r="P39" s="29">
        <f t="shared" si="2"/>
        <v>70000</v>
      </c>
      <c r="Q39" s="29">
        <f>(P39/O39)*100</f>
        <v>100</v>
      </c>
    </row>
    <row r="40" spans="2:17" ht="46.5">
      <c r="B40" s="166"/>
      <c r="C40" s="30" t="s">
        <v>123</v>
      </c>
      <c r="D40" s="31"/>
      <c r="E40" s="31"/>
      <c r="F40" s="29">
        <f>SUM(F41:F41)</f>
        <v>50000</v>
      </c>
      <c r="G40" s="29">
        <f>SUM(G41:G41)</f>
        <v>56368.21</v>
      </c>
      <c r="H40" s="29">
        <f>(G40/F40)*100</f>
        <v>112.73642</v>
      </c>
      <c r="I40" s="29">
        <f>SUM(I41:I41)</f>
        <v>56368.21</v>
      </c>
      <c r="J40" s="29">
        <f>SUM(J41:J41)</f>
        <v>70000</v>
      </c>
      <c r="K40" s="29">
        <f>(J40/I40)*100</f>
        <v>124.18347149927239</v>
      </c>
      <c r="L40" s="29">
        <f>SUM(L41:L41)</f>
        <v>70000</v>
      </c>
      <c r="M40" s="29">
        <f>SUM(M41:M41)</f>
        <v>61546.12</v>
      </c>
      <c r="N40" s="84">
        <f>(M40/L40)*100</f>
        <v>87.92302857142857</v>
      </c>
      <c r="O40" s="29">
        <f>SUM(O41:O41)</f>
        <v>70000</v>
      </c>
      <c r="P40" s="29">
        <f>SUM(P41:P41)</f>
        <v>70000</v>
      </c>
      <c r="Q40" s="84">
        <f>(P40/O40)*100</f>
        <v>100</v>
      </c>
    </row>
    <row r="41" spans="2:17" ht="21.75" customHeight="1">
      <c r="B41" s="168" t="s">
        <v>112</v>
      </c>
      <c r="C41" s="34" t="s">
        <v>115</v>
      </c>
      <c r="D41" s="46">
        <v>382400</v>
      </c>
      <c r="E41" s="46">
        <v>0</v>
      </c>
      <c r="F41" s="24">
        <v>50000</v>
      </c>
      <c r="G41" s="24">
        <v>56368.21</v>
      </c>
      <c r="H41" s="24">
        <f>(G41/F41)*100</f>
        <v>112.73642</v>
      </c>
      <c r="I41" s="24">
        <v>56368.21</v>
      </c>
      <c r="J41" s="24">
        <v>70000</v>
      </c>
      <c r="K41" s="24">
        <f>(J41/I41)*100</f>
        <v>124.18347149927239</v>
      </c>
      <c r="L41" s="24">
        <v>70000</v>
      </c>
      <c r="M41" s="24">
        <v>61546.12</v>
      </c>
      <c r="N41" s="33">
        <f>(M41/L41)*100</f>
        <v>87.92302857142857</v>
      </c>
      <c r="O41" s="24">
        <v>70000</v>
      </c>
      <c r="P41" s="24">
        <v>70000</v>
      </c>
      <c r="Q41" s="33">
        <f>(P41/O41)*100</f>
        <v>100</v>
      </c>
    </row>
    <row r="42" spans="2:17" ht="23.25">
      <c r="B42" s="168"/>
      <c r="C42" s="34"/>
      <c r="D42" s="46"/>
      <c r="E42" s="46"/>
      <c r="F42" s="40"/>
      <c r="G42" s="24"/>
      <c r="H42" s="24"/>
      <c r="I42" s="24"/>
      <c r="J42" s="24"/>
      <c r="K42" s="24"/>
      <c r="L42" s="24"/>
      <c r="M42" s="40"/>
      <c r="N42" s="24"/>
      <c r="O42" s="40"/>
      <c r="P42" s="24"/>
      <c r="Q42" s="24"/>
    </row>
    <row r="43" spans="2:17" ht="23.25">
      <c r="B43" s="171" t="s">
        <v>92</v>
      </c>
      <c r="C43" s="30" t="s">
        <v>93</v>
      </c>
      <c r="D43" s="28">
        <f>SUM(D45:D55)</f>
        <v>8198996</v>
      </c>
      <c r="E43" s="28">
        <f>SUM(E45:E55)</f>
        <v>0</v>
      </c>
      <c r="F43" s="29">
        <f aca="true" t="shared" si="3" ref="F43:P43">F44</f>
        <v>5000</v>
      </c>
      <c r="G43" s="29">
        <f t="shared" si="3"/>
        <v>3353.11</v>
      </c>
      <c r="H43" s="29">
        <f t="shared" si="3"/>
        <v>67.0622</v>
      </c>
      <c r="I43" s="29">
        <f t="shared" si="3"/>
        <v>5000</v>
      </c>
      <c r="J43" s="29">
        <f t="shared" si="3"/>
        <v>5000</v>
      </c>
      <c r="K43" s="29">
        <f t="shared" si="3"/>
        <v>100</v>
      </c>
      <c r="L43" s="29">
        <f t="shared" si="3"/>
        <v>5000</v>
      </c>
      <c r="M43" s="29">
        <f t="shared" si="3"/>
        <v>2772.36</v>
      </c>
      <c r="N43" s="84">
        <f>(M43/L43)*100</f>
        <v>55.44720000000001</v>
      </c>
      <c r="O43" s="29">
        <f t="shared" si="3"/>
        <v>3700</v>
      </c>
      <c r="P43" s="29">
        <f t="shared" si="3"/>
        <v>3700</v>
      </c>
      <c r="Q43" s="84">
        <f>(P43/O43)*100</f>
        <v>100</v>
      </c>
    </row>
    <row r="44" spans="2:17" ht="46.5">
      <c r="B44" s="166"/>
      <c r="C44" s="30" t="s">
        <v>124</v>
      </c>
      <c r="D44" s="31"/>
      <c r="E44" s="31"/>
      <c r="F44" s="29">
        <f>SUM(F45:F45)</f>
        <v>5000</v>
      </c>
      <c r="G44" s="29">
        <f>SUM(G45:G45)</f>
        <v>3353.11</v>
      </c>
      <c r="H44" s="29">
        <f>(G44/F44)*100</f>
        <v>67.0622</v>
      </c>
      <c r="I44" s="29">
        <f>SUM(I45:I45)</f>
        <v>5000</v>
      </c>
      <c r="J44" s="29">
        <f>SUM(J45:J45)</f>
        <v>5000</v>
      </c>
      <c r="K44" s="29">
        <f>(J44/I44)*100</f>
        <v>100</v>
      </c>
      <c r="L44" s="29">
        <f>SUM(L45:L45)</f>
        <v>5000</v>
      </c>
      <c r="M44" s="29">
        <f>SUM(M45:M45)</f>
        <v>2772.36</v>
      </c>
      <c r="N44" s="84">
        <f>(M44/L44)*100</f>
        <v>55.44720000000001</v>
      </c>
      <c r="O44" s="29">
        <f>SUM(O45:O45)</f>
        <v>3700</v>
      </c>
      <c r="P44" s="29">
        <f>SUM(P45:P45)</f>
        <v>3700</v>
      </c>
      <c r="Q44" s="84">
        <f>(P44/O44)*100</f>
        <v>100</v>
      </c>
    </row>
    <row r="45" spans="2:17" ht="49.5" customHeight="1">
      <c r="B45" s="168" t="s">
        <v>97</v>
      </c>
      <c r="C45" s="34" t="s">
        <v>98</v>
      </c>
      <c r="D45" s="46">
        <v>382400</v>
      </c>
      <c r="E45" s="46">
        <v>0</v>
      </c>
      <c r="F45" s="24">
        <v>5000</v>
      </c>
      <c r="G45" s="24">
        <v>3353.11</v>
      </c>
      <c r="H45" s="24">
        <f>(G45/F45)*100</f>
        <v>67.0622</v>
      </c>
      <c r="I45" s="24">
        <v>5000</v>
      </c>
      <c r="J45" s="24">
        <v>5000</v>
      </c>
      <c r="K45" s="24">
        <f>(J45/I45)*100</f>
        <v>100</v>
      </c>
      <c r="L45" s="24">
        <v>5000</v>
      </c>
      <c r="M45" s="24">
        <v>2772.36</v>
      </c>
      <c r="N45" s="33">
        <f>(M45/L45)*100</f>
        <v>55.44720000000001</v>
      </c>
      <c r="O45" s="24">
        <v>3700</v>
      </c>
      <c r="P45" s="24">
        <v>3700</v>
      </c>
      <c r="Q45" s="33">
        <f>(P45/O45)*100</f>
        <v>100</v>
      </c>
    </row>
    <row r="46" spans="2:17" ht="23.25">
      <c r="B46" s="172"/>
      <c r="C46" s="59"/>
      <c r="D46" s="60"/>
      <c r="E46" s="60"/>
      <c r="F46" s="61"/>
      <c r="G46" s="62"/>
      <c r="H46" s="62"/>
      <c r="I46" s="62"/>
      <c r="J46" s="62"/>
      <c r="K46" s="62"/>
      <c r="L46" s="62"/>
      <c r="M46" s="61"/>
      <c r="N46" s="62"/>
      <c r="O46" s="61"/>
      <c r="P46" s="62"/>
      <c r="Q46" s="62"/>
    </row>
    <row r="47" spans="2:17" ht="23.25">
      <c r="B47" s="171">
        <v>70005</v>
      </c>
      <c r="C47" s="30" t="s">
        <v>20</v>
      </c>
      <c r="D47" s="28">
        <f>SUM(D49:D61)</f>
        <v>6375396</v>
      </c>
      <c r="E47" s="28">
        <f>SUM(E49:E61)</f>
        <v>0</v>
      </c>
      <c r="F47" s="29">
        <f>SUM(F48,F59)</f>
        <v>7212051</v>
      </c>
      <c r="G47" s="29">
        <f>SUM(G48,G59)</f>
        <v>5176722.92</v>
      </c>
      <c r="H47" s="29">
        <f>(G47/F47)*100</f>
        <v>71.77878969519212</v>
      </c>
      <c r="I47" s="29">
        <f>SUM(I48,I59)</f>
        <v>6947889.630000001</v>
      </c>
      <c r="J47" s="29">
        <f>SUM(J48,J59)</f>
        <v>12243416</v>
      </c>
      <c r="K47" s="29">
        <f>(J47/I47)*100</f>
        <v>176.2177675813195</v>
      </c>
      <c r="L47" s="29">
        <f>SUM(L48,L59)</f>
        <v>10281582</v>
      </c>
      <c r="M47" s="29">
        <f>SUM(M48,M59)</f>
        <v>7445752.9</v>
      </c>
      <c r="N47" s="29">
        <f aca="true" t="shared" si="4" ref="N47:N67">(M47/L47)*100</f>
        <v>72.41835838103515</v>
      </c>
      <c r="O47" s="29">
        <f>SUM(O48,O59)</f>
        <v>9990337.11</v>
      </c>
      <c r="P47" s="29">
        <f>SUM(P48,P59)</f>
        <v>10656713</v>
      </c>
      <c r="Q47" s="29">
        <f>(P47/O47)*100</f>
        <v>106.67020424498969</v>
      </c>
    </row>
    <row r="48" spans="2:17" ht="45" customHeight="1">
      <c r="B48" s="166"/>
      <c r="C48" s="30" t="s">
        <v>123</v>
      </c>
      <c r="D48" s="31"/>
      <c r="E48" s="31"/>
      <c r="F48" s="29">
        <f>SUM(F49:F56)</f>
        <v>1673138</v>
      </c>
      <c r="G48" s="29">
        <f>SUM(G49:G56)</f>
        <v>1442584.2999999998</v>
      </c>
      <c r="H48" s="29">
        <f>(G48/F48)*100</f>
        <v>86.22028188947952</v>
      </c>
      <c r="I48" s="29">
        <f>SUM(I49:I56)</f>
        <v>1941651.31</v>
      </c>
      <c r="J48" s="29">
        <f>SUM(J49:J58)</f>
        <v>7244544</v>
      </c>
      <c r="K48" s="29">
        <f>(J48/I48)*100</f>
        <v>373.11251318343045</v>
      </c>
      <c r="L48" s="29">
        <f>SUM(L49:L58)</f>
        <v>7244544</v>
      </c>
      <c r="M48" s="29">
        <f>SUM(M49:M58)</f>
        <v>5367172.21</v>
      </c>
      <c r="N48" s="84">
        <f t="shared" si="4"/>
        <v>74.0857148496855</v>
      </c>
      <c r="O48" s="29">
        <f>SUM(O49:O58)</f>
        <v>7248968.11</v>
      </c>
      <c r="P48" s="29">
        <f>SUM(P49:P58)</f>
        <v>7633800</v>
      </c>
      <c r="Q48" s="84">
        <f>(P48/O48)*100</f>
        <v>105.30878166602942</v>
      </c>
    </row>
    <row r="49" spans="2:17" ht="48" customHeight="1">
      <c r="B49" s="168" t="s">
        <v>64</v>
      </c>
      <c r="C49" s="34" t="s">
        <v>21</v>
      </c>
      <c r="D49" s="46">
        <v>382400</v>
      </c>
      <c r="E49" s="46">
        <v>0</v>
      </c>
      <c r="F49" s="24">
        <v>438848</v>
      </c>
      <c r="G49" s="24">
        <v>416199.7</v>
      </c>
      <c r="H49" s="24">
        <f>(G49/F49)*100</f>
        <v>94.83914703952165</v>
      </c>
      <c r="I49" s="24">
        <v>538848</v>
      </c>
      <c r="J49" s="24">
        <v>506881</v>
      </c>
      <c r="K49" s="24">
        <f>(J49/I49)*100</f>
        <v>94.06752924758001</v>
      </c>
      <c r="L49" s="24">
        <v>506881</v>
      </c>
      <c r="M49" s="24">
        <v>416145.67</v>
      </c>
      <c r="N49" s="33">
        <f t="shared" si="4"/>
        <v>82.09928365829454</v>
      </c>
      <c r="O49" s="24">
        <v>456193</v>
      </c>
      <c r="P49" s="24">
        <v>530000</v>
      </c>
      <c r="Q49" s="33">
        <f>(P49/O49)*100</f>
        <v>116.17889796643088</v>
      </c>
    </row>
    <row r="50" spans="2:17" ht="48" customHeight="1">
      <c r="B50" s="168" t="s">
        <v>61</v>
      </c>
      <c r="C50" s="34" t="s">
        <v>183</v>
      </c>
      <c r="D50" s="46">
        <v>382400</v>
      </c>
      <c r="E50" s="46">
        <v>0</v>
      </c>
      <c r="F50" s="24">
        <v>438848</v>
      </c>
      <c r="G50" s="24">
        <v>416199.7</v>
      </c>
      <c r="H50" s="24">
        <f>(G50/F50)*100</f>
        <v>94.83914703952165</v>
      </c>
      <c r="I50" s="24">
        <v>538848</v>
      </c>
      <c r="J50" s="24">
        <v>0</v>
      </c>
      <c r="K50" s="24">
        <f>(J50/I50)*100</f>
        <v>0</v>
      </c>
      <c r="L50" s="24">
        <v>0</v>
      </c>
      <c r="M50" s="24">
        <v>1020</v>
      </c>
      <c r="N50" s="33">
        <v>0</v>
      </c>
      <c r="O50" s="24">
        <v>1020</v>
      </c>
      <c r="P50" s="24">
        <v>1000</v>
      </c>
      <c r="Q50" s="33">
        <f>(P50/O50)*100</f>
        <v>98.0392156862745</v>
      </c>
    </row>
    <row r="51" spans="2:17" ht="49.5" customHeight="1">
      <c r="B51" s="169" t="s">
        <v>69</v>
      </c>
      <c r="C51" s="63" t="s">
        <v>27</v>
      </c>
      <c r="D51" s="46"/>
      <c r="E51" s="46"/>
      <c r="F51" s="24">
        <v>0</v>
      </c>
      <c r="G51" s="24">
        <v>3613.76</v>
      </c>
      <c r="H51" s="24">
        <v>0</v>
      </c>
      <c r="I51" s="24">
        <v>3613.76</v>
      </c>
      <c r="J51" s="24">
        <v>6000</v>
      </c>
      <c r="K51" s="24">
        <f aca="true" t="shared" si="5" ref="K51:K61">(J51/I51)*100</f>
        <v>166.03205525546798</v>
      </c>
      <c r="L51" s="24">
        <v>6000</v>
      </c>
      <c r="M51" s="24">
        <v>0</v>
      </c>
      <c r="N51" s="33">
        <f t="shared" si="4"/>
        <v>0</v>
      </c>
      <c r="O51" s="24">
        <v>0</v>
      </c>
      <c r="P51" s="24">
        <v>0</v>
      </c>
      <c r="Q51" s="33">
        <v>0</v>
      </c>
    </row>
    <row r="52" spans="2:17" ht="57" customHeight="1">
      <c r="B52" s="168" t="s">
        <v>137</v>
      </c>
      <c r="C52" s="36" t="s">
        <v>138</v>
      </c>
      <c r="D52" s="46">
        <v>4000</v>
      </c>
      <c r="E52" s="46">
        <v>0</v>
      </c>
      <c r="F52" s="24">
        <v>5000</v>
      </c>
      <c r="G52" s="24">
        <v>0</v>
      </c>
      <c r="H52" s="43">
        <f>(G52/F52)*100</f>
        <v>0</v>
      </c>
      <c r="I52" s="24">
        <v>5000</v>
      </c>
      <c r="J52" s="24">
        <v>0</v>
      </c>
      <c r="K52" s="43">
        <f>(J52/I52)*100</f>
        <v>0</v>
      </c>
      <c r="L52" s="24">
        <v>0</v>
      </c>
      <c r="M52" s="24">
        <v>30362.85</v>
      </c>
      <c r="N52" s="33">
        <v>0</v>
      </c>
      <c r="O52" s="24">
        <v>33350</v>
      </c>
      <c r="P52" s="24">
        <v>0</v>
      </c>
      <c r="Q52" s="33">
        <v>0</v>
      </c>
    </row>
    <row r="53" spans="2:17" ht="31.5" customHeight="1">
      <c r="B53" s="169" t="s">
        <v>63</v>
      </c>
      <c r="C53" s="41" t="s">
        <v>26</v>
      </c>
      <c r="D53" s="46">
        <v>382400</v>
      </c>
      <c r="E53" s="46">
        <v>0</v>
      </c>
      <c r="F53" s="24">
        <v>0</v>
      </c>
      <c r="G53" s="24">
        <v>40130.83</v>
      </c>
      <c r="H53" s="24">
        <v>0</v>
      </c>
      <c r="I53" s="24">
        <v>40130.83</v>
      </c>
      <c r="J53" s="24">
        <v>20000</v>
      </c>
      <c r="K53" s="24">
        <f t="shared" si="5"/>
        <v>49.83699564648924</v>
      </c>
      <c r="L53" s="24">
        <v>20000</v>
      </c>
      <c r="M53" s="24">
        <v>13266.32</v>
      </c>
      <c r="N53" s="33">
        <f t="shared" si="4"/>
        <v>66.33160000000001</v>
      </c>
      <c r="O53" s="24">
        <v>20000</v>
      </c>
      <c r="P53" s="24">
        <v>20000</v>
      </c>
      <c r="Q53" s="33">
        <f>(P53/O53)*100</f>
        <v>100</v>
      </c>
    </row>
    <row r="54" spans="2:17" ht="115.5" customHeight="1">
      <c r="B54" s="168" t="s">
        <v>62</v>
      </c>
      <c r="C54" s="64" t="s">
        <v>121</v>
      </c>
      <c r="D54" s="46">
        <v>250000</v>
      </c>
      <c r="E54" s="46">
        <v>0</v>
      </c>
      <c r="F54" s="24">
        <v>630000</v>
      </c>
      <c r="G54" s="24">
        <v>424953.6</v>
      </c>
      <c r="H54" s="24">
        <f aca="true" t="shared" si="6" ref="H54:H67">(G54/F54)*100</f>
        <v>67.45295238095238</v>
      </c>
      <c r="I54" s="24">
        <v>630000</v>
      </c>
      <c r="J54" s="24">
        <f>5916000+591600</f>
        <v>6507600</v>
      </c>
      <c r="K54" s="24">
        <f t="shared" si="5"/>
        <v>1032.952380952381</v>
      </c>
      <c r="L54" s="24">
        <f>5916000+591600</f>
        <v>6507600</v>
      </c>
      <c r="M54" s="24">
        <v>4254487.68</v>
      </c>
      <c r="N54" s="33">
        <f t="shared" si="4"/>
        <v>65.37721556334132</v>
      </c>
      <c r="O54" s="24">
        <v>5986390</v>
      </c>
      <c r="P54" s="24">
        <v>6756000</v>
      </c>
      <c r="Q54" s="33">
        <f>(P54/O54)*100</f>
        <v>112.85599501535984</v>
      </c>
    </row>
    <row r="55" spans="2:17" ht="24" customHeight="1">
      <c r="B55" s="168" t="s">
        <v>67</v>
      </c>
      <c r="C55" s="34" t="s">
        <v>23</v>
      </c>
      <c r="D55" s="32">
        <v>40000</v>
      </c>
      <c r="E55" s="32">
        <v>0</v>
      </c>
      <c r="F55" s="24">
        <v>30000</v>
      </c>
      <c r="G55" s="24">
        <v>25476.75</v>
      </c>
      <c r="H55" s="24">
        <f t="shared" si="6"/>
        <v>84.9225</v>
      </c>
      <c r="I55" s="24">
        <v>41210.72</v>
      </c>
      <c r="J55" s="24">
        <v>77200</v>
      </c>
      <c r="K55" s="24">
        <f t="shared" si="5"/>
        <v>187.32989862831806</v>
      </c>
      <c r="L55" s="24">
        <v>77200</v>
      </c>
      <c r="M55" s="24">
        <v>69152.2</v>
      </c>
      <c r="N55" s="33">
        <f t="shared" si="4"/>
        <v>89.57538860103627</v>
      </c>
      <c r="O55" s="24">
        <v>77200</v>
      </c>
      <c r="P55" s="24">
        <v>91000</v>
      </c>
      <c r="Q55" s="33">
        <f>(P55/O55)*100</f>
        <v>117.87564766839378</v>
      </c>
    </row>
    <row r="56" spans="2:17" ht="24.75" customHeight="1">
      <c r="B56" s="171" t="s">
        <v>68</v>
      </c>
      <c r="C56" s="65" t="s">
        <v>24</v>
      </c>
      <c r="D56" s="32">
        <v>151200</v>
      </c>
      <c r="E56" s="32">
        <v>0</v>
      </c>
      <c r="F56" s="24">
        <v>130442</v>
      </c>
      <c r="G56" s="24">
        <v>116009.96</v>
      </c>
      <c r="H56" s="24">
        <f t="shared" si="6"/>
        <v>88.93604820533264</v>
      </c>
      <c r="I56" s="24">
        <v>144000</v>
      </c>
      <c r="J56" s="24">
        <v>126863</v>
      </c>
      <c r="K56" s="24">
        <f t="shared" si="5"/>
        <v>88.09930555555555</v>
      </c>
      <c r="L56" s="24">
        <v>126863</v>
      </c>
      <c r="M56" s="24">
        <v>306909.11</v>
      </c>
      <c r="N56" s="33">
        <f t="shared" si="4"/>
        <v>241.92168717435342</v>
      </c>
      <c r="O56" s="24">
        <v>306909.11</v>
      </c>
      <c r="P56" s="24">
        <v>235800</v>
      </c>
      <c r="Q56" s="33">
        <f>(P56/O56)*100</f>
        <v>76.83056394122677</v>
      </c>
    </row>
    <row r="57" spans="2:17" ht="21.75" customHeight="1">
      <c r="B57" s="168" t="s">
        <v>112</v>
      </c>
      <c r="C57" s="34" t="s">
        <v>115</v>
      </c>
      <c r="D57" s="46">
        <v>382400</v>
      </c>
      <c r="E57" s="46">
        <v>0</v>
      </c>
      <c r="F57" s="24">
        <v>50000</v>
      </c>
      <c r="G57" s="24">
        <v>56368.21</v>
      </c>
      <c r="H57" s="24">
        <f t="shared" si="6"/>
        <v>112.73642</v>
      </c>
      <c r="I57" s="24">
        <v>56368.21</v>
      </c>
      <c r="J57" s="24">
        <v>0</v>
      </c>
      <c r="K57" s="24">
        <f>(J57/I57)*100</f>
        <v>0</v>
      </c>
      <c r="L57" s="24">
        <v>0</v>
      </c>
      <c r="M57" s="24">
        <v>275929.28</v>
      </c>
      <c r="N57" s="33">
        <v>0</v>
      </c>
      <c r="O57" s="24">
        <v>367906</v>
      </c>
      <c r="P57" s="24">
        <v>0</v>
      </c>
      <c r="Q57" s="33">
        <v>0</v>
      </c>
    </row>
    <row r="58" spans="2:17" ht="21.75" customHeight="1">
      <c r="B58" s="168" t="s">
        <v>184</v>
      </c>
      <c r="C58" s="34" t="s">
        <v>185</v>
      </c>
      <c r="D58" s="46">
        <v>382400</v>
      </c>
      <c r="E58" s="46">
        <v>0</v>
      </c>
      <c r="F58" s="24">
        <v>50000</v>
      </c>
      <c r="G58" s="24">
        <v>56368.21</v>
      </c>
      <c r="H58" s="24">
        <f t="shared" si="6"/>
        <v>112.73642</v>
      </c>
      <c r="I58" s="24">
        <v>56368.21</v>
      </c>
      <c r="J58" s="24">
        <v>0</v>
      </c>
      <c r="K58" s="24">
        <f>(J58/I58)*100</f>
        <v>0</v>
      </c>
      <c r="L58" s="24">
        <v>0</v>
      </c>
      <c r="M58" s="24">
        <v>-100.9</v>
      </c>
      <c r="N58" s="33">
        <v>0</v>
      </c>
      <c r="O58" s="24">
        <v>0</v>
      </c>
      <c r="P58" s="24">
        <v>0</v>
      </c>
      <c r="Q58" s="33">
        <v>0</v>
      </c>
    </row>
    <row r="59" spans="2:17" ht="45.75" customHeight="1">
      <c r="B59" s="171"/>
      <c r="C59" s="30" t="s">
        <v>125</v>
      </c>
      <c r="D59" s="32"/>
      <c r="E59" s="32"/>
      <c r="F59" s="29">
        <f>SUM(F60:F61)</f>
        <v>5538913</v>
      </c>
      <c r="G59" s="29">
        <f>SUM(G60:G61)</f>
        <v>3734138.62</v>
      </c>
      <c r="H59" s="29">
        <f t="shared" si="6"/>
        <v>67.41645192838378</v>
      </c>
      <c r="I59" s="29">
        <f>SUM(I60:I61)</f>
        <v>5006238.32</v>
      </c>
      <c r="J59" s="29">
        <f>SUM(J60:J61)</f>
        <v>4998872</v>
      </c>
      <c r="K59" s="29">
        <f t="shared" si="5"/>
        <v>99.8528571847934</v>
      </c>
      <c r="L59" s="29">
        <f>SUM(L60:L61)</f>
        <v>3037038</v>
      </c>
      <c r="M59" s="29">
        <f>SUM(M60:M61)</f>
        <v>2078580.69</v>
      </c>
      <c r="N59" s="84">
        <f t="shared" si="4"/>
        <v>68.44104979917932</v>
      </c>
      <c r="O59" s="29">
        <f>SUM(O60:O61)</f>
        <v>2741369</v>
      </c>
      <c r="P59" s="29">
        <f>SUM(P60:P61)</f>
        <v>3022913</v>
      </c>
      <c r="Q59" s="84">
        <f>(P59/O59)*100</f>
        <v>110.27019711684198</v>
      </c>
    </row>
    <row r="60" spans="2:17" ht="55.5" customHeight="1">
      <c r="B60" s="169" t="s">
        <v>65</v>
      </c>
      <c r="C60" s="48" t="s">
        <v>22</v>
      </c>
      <c r="D60" s="66">
        <v>42200</v>
      </c>
      <c r="E60" s="66">
        <v>0</v>
      </c>
      <c r="F60" s="24">
        <v>30127</v>
      </c>
      <c r="G60" s="24">
        <v>26762.43</v>
      </c>
      <c r="H60" s="24">
        <f t="shared" si="6"/>
        <v>88.8320443456036</v>
      </c>
      <c r="I60" s="24">
        <v>36437.2</v>
      </c>
      <c r="J60" s="24">
        <v>34653</v>
      </c>
      <c r="K60" s="24">
        <f t="shared" si="5"/>
        <v>95.10335591099206</v>
      </c>
      <c r="L60" s="24">
        <v>34653</v>
      </c>
      <c r="M60" s="24">
        <v>32121.38</v>
      </c>
      <c r="N60" s="33">
        <f t="shared" si="4"/>
        <v>92.69436989582431</v>
      </c>
      <c r="O60" s="24">
        <v>38932</v>
      </c>
      <c r="P60" s="24">
        <v>38976</v>
      </c>
      <c r="Q60" s="33">
        <f>(P60/O60)*100</f>
        <v>100.11301756909484</v>
      </c>
    </row>
    <row r="61" spans="2:17" ht="75" customHeight="1">
      <c r="B61" s="169" t="s">
        <v>66</v>
      </c>
      <c r="C61" s="64" t="s">
        <v>50</v>
      </c>
      <c r="D61" s="66">
        <v>3975996</v>
      </c>
      <c r="E61" s="66">
        <v>0</v>
      </c>
      <c r="F61" s="33">
        <v>5508786</v>
      </c>
      <c r="G61" s="33">
        <v>3707376.19</v>
      </c>
      <c r="H61" s="33">
        <f t="shared" si="6"/>
        <v>67.29933219406236</v>
      </c>
      <c r="I61" s="33">
        <v>4969801.12</v>
      </c>
      <c r="J61" s="33">
        <v>4964219</v>
      </c>
      <c r="K61" s="33">
        <f t="shared" si="5"/>
        <v>99.8876792075736</v>
      </c>
      <c r="L61" s="33">
        <v>3002385</v>
      </c>
      <c r="M61" s="33">
        <v>2046459.31</v>
      </c>
      <c r="N61" s="33">
        <f t="shared" si="4"/>
        <v>68.16112224115162</v>
      </c>
      <c r="O61" s="33">
        <v>2702437</v>
      </c>
      <c r="P61" s="33">
        <v>2983937</v>
      </c>
      <c r="Q61" s="33">
        <f>(P61/O61)*100</f>
        <v>110.41652404847922</v>
      </c>
    </row>
    <row r="62" spans="1:17" s="208" customFormat="1" ht="34.5" customHeight="1">
      <c r="A62" s="85"/>
      <c r="B62" s="246"/>
      <c r="C62" s="127"/>
      <c r="D62" s="247"/>
      <c r="E62" s="247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</row>
    <row r="63" spans="2:17" ht="23.25">
      <c r="B63" s="177" t="s">
        <v>168</v>
      </c>
      <c r="C63" s="98" t="s">
        <v>18</v>
      </c>
      <c r="D63" s="249" t="e">
        <f>SUM(D67:D78)</f>
        <v>#REF!</v>
      </c>
      <c r="E63" s="249" t="e">
        <f>SUM(E67:E78)</f>
        <v>#REF!</v>
      </c>
      <c r="F63" s="84">
        <f>SUM(F66,F72)</f>
        <v>438848</v>
      </c>
      <c r="G63" s="84">
        <f>SUM(G66,G72)</f>
        <v>416199.7</v>
      </c>
      <c r="H63" s="84">
        <f t="shared" si="6"/>
        <v>94.83914703952165</v>
      </c>
      <c r="I63" s="84">
        <f>SUM(I66,I72)</f>
        <v>538848</v>
      </c>
      <c r="J63" s="84">
        <f>SUM(J66,J72)</f>
        <v>0</v>
      </c>
      <c r="K63" s="84">
        <f>(J63/I63)*100</f>
        <v>0</v>
      </c>
      <c r="L63" s="84">
        <f>SUM(L66,L64)</f>
        <v>35000</v>
      </c>
      <c r="M63" s="84">
        <f>SUM(M66,M64)</f>
        <v>25000</v>
      </c>
      <c r="N63" s="33">
        <f t="shared" si="4"/>
        <v>71.42857142857143</v>
      </c>
      <c r="O63" s="84">
        <f>SUM(O66,O64)</f>
        <v>60000</v>
      </c>
      <c r="P63" s="84">
        <f>SUM(P66,P64)</f>
        <v>0</v>
      </c>
      <c r="Q63" s="33">
        <f>(P63/O63)*100</f>
        <v>0</v>
      </c>
    </row>
    <row r="64" spans="2:17" ht="45" customHeight="1">
      <c r="B64" s="166"/>
      <c r="C64" s="30" t="s">
        <v>123</v>
      </c>
      <c r="D64" s="31"/>
      <c r="E64" s="31"/>
      <c r="F64" s="29" t="e">
        <f>SUM(F65:F72)</f>
        <v>#REF!</v>
      </c>
      <c r="G64" s="29" t="e">
        <f>SUM(G65:G72)</f>
        <v>#REF!</v>
      </c>
      <c r="H64" s="29" t="e">
        <f t="shared" si="6"/>
        <v>#REF!</v>
      </c>
      <c r="I64" s="29" t="e">
        <f>SUM(I65:I72)</f>
        <v>#REF!</v>
      </c>
      <c r="J64" s="29">
        <f>SUM(J65:J78)</f>
        <v>15849416</v>
      </c>
      <c r="K64" s="29" t="e">
        <f>(J64/I64)*100</f>
        <v>#REF!</v>
      </c>
      <c r="L64" s="29">
        <f>SUM(L65)</f>
        <v>0</v>
      </c>
      <c r="M64" s="29">
        <f>SUM(M65)</f>
        <v>25000</v>
      </c>
      <c r="N64" s="84">
        <v>0</v>
      </c>
      <c r="O64" s="29">
        <f>SUM(O65)</f>
        <v>25000</v>
      </c>
      <c r="P64" s="29">
        <f>SUM(P65)</f>
        <v>0</v>
      </c>
      <c r="Q64" s="84">
        <f>(P64/O64)*100</f>
        <v>0</v>
      </c>
    </row>
    <row r="65" spans="2:17" ht="41.25" customHeight="1">
      <c r="B65" s="168" t="s">
        <v>112</v>
      </c>
      <c r="C65" s="34" t="s">
        <v>115</v>
      </c>
      <c r="D65" s="46">
        <v>382400</v>
      </c>
      <c r="E65" s="46">
        <v>0</v>
      </c>
      <c r="F65" s="24">
        <v>50000</v>
      </c>
      <c r="G65" s="24">
        <v>56368.21</v>
      </c>
      <c r="H65" s="24">
        <f t="shared" si="6"/>
        <v>112.73642</v>
      </c>
      <c r="I65" s="24">
        <v>56368.21</v>
      </c>
      <c r="J65" s="24">
        <v>0</v>
      </c>
      <c r="K65" s="24">
        <f>(J65/I65)*100</f>
        <v>0</v>
      </c>
      <c r="L65" s="24">
        <v>0</v>
      </c>
      <c r="M65" s="24">
        <v>25000</v>
      </c>
      <c r="N65" s="33">
        <v>0</v>
      </c>
      <c r="O65" s="24">
        <v>25000</v>
      </c>
      <c r="P65" s="24">
        <v>0</v>
      </c>
      <c r="Q65" s="33">
        <v>0</v>
      </c>
    </row>
    <row r="66" spans="2:17" ht="45.75" customHeight="1">
      <c r="B66" s="171"/>
      <c r="C66" s="30" t="s">
        <v>125</v>
      </c>
      <c r="D66" s="32"/>
      <c r="E66" s="32"/>
      <c r="F66" s="29">
        <f>SUM(F67:F67)</f>
        <v>438848</v>
      </c>
      <c r="G66" s="29">
        <f>SUM(G67:G67)</f>
        <v>416199.7</v>
      </c>
      <c r="H66" s="29">
        <f t="shared" si="6"/>
        <v>94.83914703952165</v>
      </c>
      <c r="I66" s="29">
        <f>SUM(I67:I67)</f>
        <v>538848</v>
      </c>
      <c r="J66" s="29">
        <f>SUM(J67:J67)</f>
        <v>0</v>
      </c>
      <c r="K66" s="29">
        <f>(J66/I66)*100</f>
        <v>0</v>
      </c>
      <c r="L66" s="29">
        <f>SUM(L67:L67)</f>
        <v>35000</v>
      </c>
      <c r="M66" s="29">
        <f>SUM(M67:M67)</f>
        <v>0</v>
      </c>
      <c r="N66" s="33">
        <f t="shared" si="4"/>
        <v>0</v>
      </c>
      <c r="O66" s="29">
        <f>SUM(O67:O67)</f>
        <v>35000</v>
      </c>
      <c r="P66" s="29">
        <f>SUM(P67:P67)</f>
        <v>0</v>
      </c>
      <c r="Q66" s="33">
        <v>0</v>
      </c>
    </row>
    <row r="67" spans="2:17" ht="81" customHeight="1">
      <c r="B67" s="168" t="s">
        <v>169</v>
      </c>
      <c r="C67" s="34" t="s">
        <v>170</v>
      </c>
      <c r="D67" s="46">
        <v>382400</v>
      </c>
      <c r="E67" s="46">
        <v>0</v>
      </c>
      <c r="F67" s="24">
        <v>438848</v>
      </c>
      <c r="G67" s="24">
        <v>416199.7</v>
      </c>
      <c r="H67" s="24">
        <f t="shared" si="6"/>
        <v>94.83914703952165</v>
      </c>
      <c r="I67" s="24">
        <v>538848</v>
      </c>
      <c r="J67" s="24">
        <v>0</v>
      </c>
      <c r="K67" s="24">
        <f>(J67/I67)*100</f>
        <v>0</v>
      </c>
      <c r="L67" s="24">
        <v>35000</v>
      </c>
      <c r="M67" s="24">
        <v>0</v>
      </c>
      <c r="N67" s="33">
        <f t="shared" si="4"/>
        <v>0</v>
      </c>
      <c r="O67" s="24">
        <v>35000</v>
      </c>
      <c r="P67" s="24">
        <v>0</v>
      </c>
      <c r="Q67" s="33">
        <v>0</v>
      </c>
    </row>
    <row r="68" spans="2:17" ht="21" customHeight="1" thickBot="1">
      <c r="B68" s="174"/>
      <c r="C68" s="67"/>
      <c r="D68" s="68"/>
      <c r="E68" s="68"/>
      <c r="F68" s="69"/>
      <c r="G68" s="69"/>
      <c r="H68" s="62"/>
      <c r="I68" s="70"/>
      <c r="J68" s="70"/>
      <c r="K68" s="62"/>
      <c r="L68" s="69"/>
      <c r="M68" s="70"/>
      <c r="N68" s="71"/>
      <c r="O68" s="70"/>
      <c r="P68" s="70"/>
      <c r="Q68" s="71"/>
    </row>
    <row r="69" spans="1:17" s="208" customFormat="1" ht="28.5" customHeight="1" thickBot="1">
      <c r="A69" s="85"/>
      <c r="B69" s="175"/>
      <c r="C69" s="72" t="s">
        <v>8</v>
      </c>
      <c r="D69" s="73" t="e">
        <f>SUM(#REF!,#REF!,D47)</f>
        <v>#REF!</v>
      </c>
      <c r="E69" s="73" t="e">
        <f>SUM(#REF!,#REF!,E47)</f>
        <v>#REF!</v>
      </c>
      <c r="F69" s="74" t="e">
        <f>SUM(F47,F43,F39,#REF!)</f>
        <v>#REF!</v>
      </c>
      <c r="G69" s="74" t="e">
        <f>SUM(G47,G43,G39,#REF!)</f>
        <v>#REF!</v>
      </c>
      <c r="H69" s="39" t="e">
        <f>(G69/F69)*100</f>
        <v>#REF!</v>
      </c>
      <c r="I69" s="74" t="e">
        <f>SUM(I47,I43,I39,#REF!)</f>
        <v>#REF!</v>
      </c>
      <c r="J69" s="74">
        <f>SUM(J47,J43,J39)</f>
        <v>12318416</v>
      </c>
      <c r="K69" s="39" t="e">
        <f>(J69/I69)*100</f>
        <v>#REF!</v>
      </c>
      <c r="L69" s="74">
        <f>SUM(L47,L43,L39,L63)</f>
        <v>10391582</v>
      </c>
      <c r="M69" s="74">
        <f>SUM(M47,M43,M39,M63)</f>
        <v>7535071.380000001</v>
      </c>
      <c r="N69" s="39">
        <f>(M69/L69)*100</f>
        <v>72.51130174404629</v>
      </c>
      <c r="O69" s="74">
        <f>SUM(O47,O43,O39,O63)</f>
        <v>10124037.11</v>
      </c>
      <c r="P69" s="74">
        <f>SUM(P47,P43,P39,P63)</f>
        <v>10730413</v>
      </c>
      <c r="Q69" s="39">
        <f>(P69/O69)*100</f>
        <v>105.98946727882945</v>
      </c>
    </row>
    <row r="70" spans="1:17" s="208" customFormat="1" ht="24" thickBot="1">
      <c r="A70" s="85"/>
      <c r="B70" s="80"/>
      <c r="C70" s="80"/>
      <c r="D70" s="81"/>
      <c r="E70" s="81"/>
      <c r="F70" s="82"/>
      <c r="G70" s="82"/>
      <c r="H70" s="83"/>
      <c r="I70" s="82"/>
      <c r="J70" s="83"/>
      <c r="K70" s="83"/>
      <c r="L70" s="82"/>
      <c r="M70" s="82"/>
      <c r="N70" s="83"/>
      <c r="O70" s="82"/>
      <c r="P70" s="83"/>
      <c r="Q70" s="83"/>
    </row>
    <row r="71" spans="2:17" ht="23.25">
      <c r="B71" s="170"/>
      <c r="D71" s="53"/>
      <c r="E71" s="53"/>
      <c r="F71" s="54"/>
      <c r="G71" s="54"/>
      <c r="H71" s="56"/>
      <c r="I71" s="54"/>
      <c r="J71" s="56"/>
      <c r="K71" s="56"/>
      <c r="L71" s="54"/>
      <c r="M71" s="54"/>
      <c r="N71" s="56"/>
      <c r="O71" s="54"/>
      <c r="P71" s="56"/>
      <c r="Q71" s="56"/>
    </row>
    <row r="72" spans="2:17" ht="23.25">
      <c r="B72" s="164">
        <v>710</v>
      </c>
      <c r="C72" s="27" t="s">
        <v>0</v>
      </c>
      <c r="D72" s="57"/>
      <c r="E72" s="57"/>
      <c r="F72" s="40"/>
      <c r="G72" s="40"/>
      <c r="H72" s="24"/>
      <c r="I72" s="40"/>
      <c r="J72" s="24"/>
      <c r="K72" s="24"/>
      <c r="L72" s="40"/>
      <c r="M72" s="40"/>
      <c r="N72" s="24"/>
      <c r="O72" s="40"/>
      <c r="P72" s="24"/>
      <c r="Q72" s="24"/>
    </row>
    <row r="73" spans="2:17" ht="23.25">
      <c r="B73" s="170"/>
      <c r="C73" s="4"/>
      <c r="D73" s="53"/>
      <c r="E73" s="53"/>
      <c r="F73" s="44"/>
      <c r="G73" s="44"/>
      <c r="H73" s="43"/>
      <c r="I73" s="43"/>
      <c r="J73" s="43"/>
      <c r="K73" s="43"/>
      <c r="L73" s="44"/>
      <c r="M73" s="44"/>
      <c r="N73" s="62"/>
      <c r="O73" s="44"/>
      <c r="P73" s="43"/>
      <c r="Q73" s="62"/>
    </row>
    <row r="74" spans="2:17" ht="23.25">
      <c r="B74" s="164">
        <v>71004</v>
      </c>
      <c r="C74" s="27" t="s">
        <v>0</v>
      </c>
      <c r="D74" s="28" t="e">
        <f>SUM(#REF!)</f>
        <v>#REF!</v>
      </c>
      <c r="E74" s="28" t="e">
        <f>SUM(#REF!)</f>
        <v>#REF!</v>
      </c>
      <c r="F74" s="29">
        <f aca="true" t="shared" si="7" ref="F74:P74">F75</f>
        <v>1151800</v>
      </c>
      <c r="G74" s="29">
        <f t="shared" si="7"/>
        <v>807893.73</v>
      </c>
      <c r="H74" s="29">
        <f t="shared" si="7"/>
        <v>70.14184146553221</v>
      </c>
      <c r="I74" s="29">
        <f t="shared" si="7"/>
        <v>1153025.47</v>
      </c>
      <c r="J74" s="29">
        <f t="shared" si="7"/>
        <v>1412400</v>
      </c>
      <c r="K74" s="29">
        <f t="shared" si="7"/>
        <v>122.49512580151416</v>
      </c>
      <c r="L74" s="29">
        <f t="shared" si="7"/>
        <v>0</v>
      </c>
      <c r="M74" s="29">
        <f t="shared" si="7"/>
        <v>6041.58</v>
      </c>
      <c r="N74" s="29">
        <v>0</v>
      </c>
      <c r="O74" s="29">
        <f t="shared" si="7"/>
        <v>6041.58</v>
      </c>
      <c r="P74" s="29">
        <f t="shared" si="7"/>
        <v>10000</v>
      </c>
      <c r="Q74" s="29">
        <v>0</v>
      </c>
    </row>
    <row r="75" spans="2:17" ht="46.5">
      <c r="B75" s="166"/>
      <c r="C75" s="30" t="s">
        <v>126</v>
      </c>
      <c r="D75" s="31"/>
      <c r="E75" s="31"/>
      <c r="F75" s="29">
        <f>SUM(F76:F79)</f>
        <v>1151800</v>
      </c>
      <c r="G75" s="29">
        <f>SUM(G76:G79)</f>
        <v>807893.73</v>
      </c>
      <c r="H75" s="29">
        <f>(G75/F75)*100</f>
        <v>70.14184146553221</v>
      </c>
      <c r="I75" s="29">
        <f>SUM(I76:I79)</f>
        <v>1153025.47</v>
      </c>
      <c r="J75" s="29">
        <f>SUM(J76:J79)</f>
        <v>1412400</v>
      </c>
      <c r="K75" s="29">
        <f>(J75/I75)*100</f>
        <v>122.49512580151416</v>
      </c>
      <c r="L75" s="29">
        <f>SUM(L76)</f>
        <v>0</v>
      </c>
      <c r="M75" s="29">
        <f>SUM(M76)</f>
        <v>6041.58</v>
      </c>
      <c r="N75" s="84">
        <v>0</v>
      </c>
      <c r="O75" s="29">
        <f>SUM(O76)</f>
        <v>6041.58</v>
      </c>
      <c r="P75" s="29">
        <f>SUM(P76)</f>
        <v>10000</v>
      </c>
      <c r="Q75" s="84">
        <v>0</v>
      </c>
    </row>
    <row r="76" spans="2:17" ht="39.75" customHeight="1">
      <c r="B76" s="169" t="s">
        <v>63</v>
      </c>
      <c r="C76" s="41" t="s">
        <v>26</v>
      </c>
      <c r="D76" s="66">
        <v>10000</v>
      </c>
      <c r="E76" s="66">
        <v>0</v>
      </c>
      <c r="F76" s="33">
        <v>0</v>
      </c>
      <c r="G76" s="33">
        <v>1049.47</v>
      </c>
      <c r="H76" s="24">
        <v>0</v>
      </c>
      <c r="I76" s="33">
        <v>1225.47</v>
      </c>
      <c r="J76" s="33">
        <v>0</v>
      </c>
      <c r="K76" s="24">
        <f>(J76/I76)*100</f>
        <v>0</v>
      </c>
      <c r="L76" s="33">
        <v>0</v>
      </c>
      <c r="M76" s="33">
        <v>6041.58</v>
      </c>
      <c r="N76" s="33">
        <v>0</v>
      </c>
      <c r="O76" s="33">
        <v>6041.58</v>
      </c>
      <c r="P76" s="33">
        <v>10000</v>
      </c>
      <c r="Q76" s="33">
        <f>(P76/O76)*100</f>
        <v>165.51961572966013</v>
      </c>
    </row>
    <row r="77" spans="2:17" ht="25.5" customHeight="1">
      <c r="B77" s="168"/>
      <c r="C77" s="34"/>
      <c r="D77" s="46"/>
      <c r="E77" s="46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</row>
    <row r="78" spans="2:17" ht="23.25">
      <c r="B78" s="164">
        <v>71035</v>
      </c>
      <c r="C78" s="27" t="s">
        <v>88</v>
      </c>
      <c r="D78" s="28" t="e">
        <f>SUM(#REF!)</f>
        <v>#REF!</v>
      </c>
      <c r="E78" s="28" t="e">
        <f>SUM(#REF!)</f>
        <v>#REF!</v>
      </c>
      <c r="F78" s="29">
        <f aca="true" t="shared" si="8" ref="F78:P78">F79</f>
        <v>575900</v>
      </c>
      <c r="G78" s="29">
        <f t="shared" si="8"/>
        <v>403422.13</v>
      </c>
      <c r="H78" s="29">
        <f t="shared" si="8"/>
        <v>70.05072582045494</v>
      </c>
      <c r="I78" s="29">
        <f t="shared" si="8"/>
        <v>575900</v>
      </c>
      <c r="J78" s="29">
        <f t="shared" si="8"/>
        <v>706200</v>
      </c>
      <c r="K78" s="29">
        <f t="shared" si="8"/>
        <v>122.62545580830005</v>
      </c>
      <c r="L78" s="29">
        <f t="shared" si="8"/>
        <v>706200</v>
      </c>
      <c r="M78" s="29">
        <f t="shared" si="8"/>
        <v>443150.62</v>
      </c>
      <c r="N78" s="29">
        <f>(M78/L78)*100</f>
        <v>62.75143302180686</v>
      </c>
      <c r="O78" s="29">
        <f t="shared" si="8"/>
        <v>636000</v>
      </c>
      <c r="P78" s="29">
        <f t="shared" si="8"/>
        <v>704000</v>
      </c>
      <c r="Q78" s="29">
        <f>(P78/O78)*100</f>
        <v>110.69182389937107</v>
      </c>
    </row>
    <row r="79" spans="2:17" ht="46.5">
      <c r="B79" s="166"/>
      <c r="C79" s="30" t="s">
        <v>126</v>
      </c>
      <c r="D79" s="31"/>
      <c r="E79" s="31"/>
      <c r="F79" s="29">
        <f>SUM(F80:F81)</f>
        <v>575900</v>
      </c>
      <c r="G79" s="29">
        <f>SUM(G80:G81)</f>
        <v>403422.13</v>
      </c>
      <c r="H79" s="29">
        <f>(G79/F79)*100</f>
        <v>70.05072582045494</v>
      </c>
      <c r="I79" s="29">
        <f>SUM(I80:I81)</f>
        <v>575900</v>
      </c>
      <c r="J79" s="29">
        <f>SUM(J80:J81)</f>
        <v>706200</v>
      </c>
      <c r="K79" s="29">
        <f>(J79/I79)*100</f>
        <v>122.62545580830005</v>
      </c>
      <c r="L79" s="29">
        <f>SUM(L80:L81)</f>
        <v>706200</v>
      </c>
      <c r="M79" s="29">
        <f>SUM(M80:M81)</f>
        <v>443150.62</v>
      </c>
      <c r="N79" s="84">
        <f>(M79/L79)*100</f>
        <v>62.75143302180686</v>
      </c>
      <c r="O79" s="29">
        <f>SUM(O80:O81)</f>
        <v>636000</v>
      </c>
      <c r="P79" s="29">
        <f>SUM(P80:P81)</f>
        <v>704000</v>
      </c>
      <c r="Q79" s="84">
        <f>(P79/O79)*100</f>
        <v>110.69182389937107</v>
      </c>
    </row>
    <row r="80" spans="2:17" ht="82.5" customHeight="1">
      <c r="B80" s="169" t="s">
        <v>89</v>
      </c>
      <c r="C80" s="64" t="s">
        <v>25</v>
      </c>
      <c r="D80" s="66"/>
      <c r="E80" s="66"/>
      <c r="F80" s="33">
        <v>3000</v>
      </c>
      <c r="G80" s="33">
        <v>1500</v>
      </c>
      <c r="H80" s="24">
        <f>(G80/F80)*100</f>
        <v>50</v>
      </c>
      <c r="I80" s="33">
        <v>3000</v>
      </c>
      <c r="J80" s="33">
        <v>3000</v>
      </c>
      <c r="K80" s="24">
        <f>(J80/I80)*100</f>
        <v>100</v>
      </c>
      <c r="L80" s="33">
        <v>3000</v>
      </c>
      <c r="M80" s="33">
        <v>1500</v>
      </c>
      <c r="N80" s="33">
        <f>(M80/L80)*100</f>
        <v>50</v>
      </c>
      <c r="O80" s="33">
        <v>3000</v>
      </c>
      <c r="P80" s="33">
        <v>3000</v>
      </c>
      <c r="Q80" s="33">
        <f>(P80/O80)*100</f>
        <v>100</v>
      </c>
    </row>
    <row r="81" spans="2:17" ht="93" customHeight="1" thickBot="1">
      <c r="B81" s="168" t="s">
        <v>62</v>
      </c>
      <c r="C81" s="64" t="s">
        <v>121</v>
      </c>
      <c r="D81" s="46">
        <v>250000</v>
      </c>
      <c r="E81" s="46">
        <v>0</v>
      </c>
      <c r="F81" s="24">
        <v>572900</v>
      </c>
      <c r="G81" s="24">
        <v>401922.13</v>
      </c>
      <c r="H81" s="24">
        <f>(G81/F81)*100</f>
        <v>70.15572176645138</v>
      </c>
      <c r="I81" s="24">
        <v>572900</v>
      </c>
      <c r="J81" s="24">
        <f>586000+117200</f>
        <v>703200</v>
      </c>
      <c r="K81" s="24">
        <f>(J81/I81)*100</f>
        <v>122.74393436899982</v>
      </c>
      <c r="L81" s="24">
        <f>586000+117200</f>
        <v>703200</v>
      </c>
      <c r="M81" s="24">
        <v>441650.62</v>
      </c>
      <c r="N81" s="71">
        <f>(M81/L81)*100</f>
        <v>62.805833333333325</v>
      </c>
      <c r="O81" s="24">
        <v>633000</v>
      </c>
      <c r="P81" s="24">
        <v>701000</v>
      </c>
      <c r="Q81" s="71">
        <f>(P81/O81)*100</f>
        <v>110.74249605055293</v>
      </c>
    </row>
    <row r="82" spans="2:17" ht="29.25" customHeight="1" thickBot="1">
      <c r="B82" s="176"/>
      <c r="C82" s="37" t="s">
        <v>9</v>
      </c>
      <c r="D82" s="38" t="e">
        <f>SUM(#REF!)</f>
        <v>#REF!</v>
      </c>
      <c r="E82" s="38" t="e">
        <f>SUM(#REF!)</f>
        <v>#REF!</v>
      </c>
      <c r="F82" s="39" t="e">
        <f>SUM(F78,#REF!)</f>
        <v>#REF!</v>
      </c>
      <c r="G82" s="39" t="e">
        <f>SUM(G78,#REF!)</f>
        <v>#REF!</v>
      </c>
      <c r="H82" s="29" t="e">
        <f>(G82/F82)*100</f>
        <v>#REF!</v>
      </c>
      <c r="I82" s="39" t="e">
        <f>SUM(I78,#REF!)</f>
        <v>#REF!</v>
      </c>
      <c r="J82" s="39">
        <f>SUM(J78)</f>
        <v>706200</v>
      </c>
      <c r="K82" s="29" t="e">
        <f>(J82/I82)*100</f>
        <v>#REF!</v>
      </c>
      <c r="L82" s="39">
        <f>SUM(L78,L74)</f>
        <v>706200</v>
      </c>
      <c r="M82" s="39">
        <f>SUM(M78,M74)</f>
        <v>449192.2</v>
      </c>
      <c r="N82" s="29">
        <f>(M82/L82)*100</f>
        <v>63.60693854432172</v>
      </c>
      <c r="O82" s="39">
        <f>SUM(O78,O74)</f>
        <v>642041.58</v>
      </c>
      <c r="P82" s="39">
        <f>SUM(P78,P74)</f>
        <v>714000</v>
      </c>
      <c r="Q82" s="29">
        <f>(P82/O82)*100</f>
        <v>111.20775075034861</v>
      </c>
    </row>
    <row r="83" spans="2:17" ht="24" thickBot="1">
      <c r="B83" s="148"/>
      <c r="C83" s="76"/>
      <c r="D83" s="77"/>
      <c r="E83" s="77"/>
      <c r="F83" s="78"/>
      <c r="G83" s="78"/>
      <c r="H83" s="79"/>
      <c r="I83" s="78"/>
      <c r="J83" s="79"/>
      <c r="K83" s="79"/>
      <c r="L83" s="78"/>
      <c r="M83" s="78"/>
      <c r="N83" s="79"/>
      <c r="O83" s="78"/>
      <c r="P83" s="79"/>
      <c r="Q83" s="79"/>
    </row>
    <row r="84" spans="2:17" ht="23.25">
      <c r="B84" s="207"/>
      <c r="C84" s="207"/>
      <c r="D84" s="53"/>
      <c r="E84" s="53"/>
      <c r="F84" s="54"/>
      <c r="G84" s="54"/>
      <c r="H84" s="56"/>
      <c r="I84" s="54"/>
      <c r="J84" s="56"/>
      <c r="K84" s="56"/>
      <c r="L84" s="54"/>
      <c r="M84" s="54"/>
      <c r="N84" s="56"/>
      <c r="O84" s="54"/>
      <c r="P84" s="56"/>
      <c r="Q84" s="56"/>
    </row>
    <row r="85" spans="2:17" ht="23.25">
      <c r="B85" s="164">
        <v>750</v>
      </c>
      <c r="C85" s="30" t="s">
        <v>1</v>
      </c>
      <c r="D85" s="57"/>
      <c r="E85" s="57"/>
      <c r="F85" s="40"/>
      <c r="G85" s="40"/>
      <c r="H85" s="24"/>
      <c r="I85" s="40"/>
      <c r="J85" s="24"/>
      <c r="K85" s="24"/>
      <c r="L85" s="40"/>
      <c r="M85" s="40"/>
      <c r="N85" s="24"/>
      <c r="O85" s="40"/>
      <c r="P85" s="24"/>
      <c r="Q85" s="24"/>
    </row>
    <row r="86" spans="2:17" ht="23.25">
      <c r="B86" s="53"/>
      <c r="D86" s="35"/>
      <c r="E86" s="35"/>
      <c r="F86" s="44"/>
      <c r="G86" s="43"/>
      <c r="H86" s="43"/>
      <c r="I86" s="44"/>
      <c r="J86" s="43"/>
      <c r="K86" s="43"/>
      <c r="L86" s="44"/>
      <c r="M86" s="44"/>
      <c r="N86" s="62"/>
      <c r="O86" s="44"/>
      <c r="P86" s="43"/>
      <c r="Q86" s="62"/>
    </row>
    <row r="87" spans="2:17" ht="23.25">
      <c r="B87" s="164">
        <v>75011</v>
      </c>
      <c r="C87" s="27" t="s">
        <v>104</v>
      </c>
      <c r="D87" s="28">
        <f>SUM(D89:D94)</f>
        <v>1251620</v>
      </c>
      <c r="E87" s="28">
        <f>SUM(E89:E94)</f>
        <v>0</v>
      </c>
      <c r="F87" s="29">
        <f aca="true" t="shared" si="9" ref="F87:P87">F88</f>
        <v>241800</v>
      </c>
      <c r="G87" s="29">
        <f t="shared" si="9"/>
        <v>181350</v>
      </c>
      <c r="H87" s="29">
        <f t="shared" si="9"/>
        <v>75</v>
      </c>
      <c r="I87" s="29">
        <f t="shared" si="9"/>
        <v>241800</v>
      </c>
      <c r="J87" s="29">
        <f t="shared" si="9"/>
        <v>287790</v>
      </c>
      <c r="K87" s="29">
        <f t="shared" si="9"/>
        <v>119.01985111662532</v>
      </c>
      <c r="L87" s="29">
        <f t="shared" si="9"/>
        <v>287790</v>
      </c>
      <c r="M87" s="29">
        <f t="shared" si="9"/>
        <v>215841</v>
      </c>
      <c r="N87" s="29">
        <f aca="true" t="shared" si="10" ref="N87:N155">(M87/L87)*100</f>
        <v>74.99947878661524</v>
      </c>
      <c r="O87" s="29">
        <f t="shared" si="9"/>
        <v>287790</v>
      </c>
      <c r="P87" s="29">
        <f t="shared" si="9"/>
        <v>288194</v>
      </c>
      <c r="Q87" s="29">
        <f>(P87/O87)*100</f>
        <v>100.1403801382953</v>
      </c>
    </row>
    <row r="88" spans="2:17" ht="46.5">
      <c r="B88" s="166"/>
      <c r="C88" s="30" t="s">
        <v>127</v>
      </c>
      <c r="D88" s="31"/>
      <c r="E88" s="31"/>
      <c r="F88" s="84">
        <f>SUM(F89)</f>
        <v>241800</v>
      </c>
      <c r="G88" s="84">
        <f>SUM(G89)</f>
        <v>181350</v>
      </c>
      <c r="H88" s="29">
        <f>(G88/F88)*100</f>
        <v>75</v>
      </c>
      <c r="I88" s="84">
        <f>SUM(I89)</f>
        <v>241800</v>
      </c>
      <c r="J88" s="84">
        <f>SUM(J89)</f>
        <v>287790</v>
      </c>
      <c r="K88" s="29">
        <f>(J88/I88)*100</f>
        <v>119.01985111662532</v>
      </c>
      <c r="L88" s="84">
        <f>SUM(L89)</f>
        <v>287790</v>
      </c>
      <c r="M88" s="84">
        <f>SUM(M89)</f>
        <v>215841</v>
      </c>
      <c r="N88" s="84">
        <f t="shared" si="10"/>
        <v>74.99947878661524</v>
      </c>
      <c r="O88" s="84">
        <f>SUM(O89)</f>
        <v>287790</v>
      </c>
      <c r="P88" s="84">
        <f>SUM(P89)</f>
        <v>288194</v>
      </c>
      <c r="Q88" s="84">
        <f>(P88/O88)*100</f>
        <v>100.1403801382953</v>
      </c>
    </row>
    <row r="89" spans="2:17" ht="81" customHeight="1">
      <c r="B89" s="168" t="s">
        <v>102</v>
      </c>
      <c r="C89" s="36" t="s">
        <v>103</v>
      </c>
      <c r="D89" s="31">
        <v>170000</v>
      </c>
      <c r="E89" s="31">
        <v>0</v>
      </c>
      <c r="F89" s="33">
        <v>241800</v>
      </c>
      <c r="G89" s="33">
        <v>181350</v>
      </c>
      <c r="H89" s="24">
        <f>(G89/F89)*100</f>
        <v>75</v>
      </c>
      <c r="I89" s="33">
        <v>241800</v>
      </c>
      <c r="J89" s="33">
        <v>287790</v>
      </c>
      <c r="K89" s="24">
        <f>(J89/I89)*100</f>
        <v>119.01985111662532</v>
      </c>
      <c r="L89" s="33">
        <v>287790</v>
      </c>
      <c r="M89" s="33">
        <v>215841</v>
      </c>
      <c r="N89" s="33">
        <f t="shared" si="10"/>
        <v>74.99947878661524</v>
      </c>
      <c r="O89" s="33">
        <v>287790</v>
      </c>
      <c r="P89" s="33">
        <v>288194</v>
      </c>
      <c r="Q89" s="33">
        <f>(P89/O89)*100</f>
        <v>100.1403801382953</v>
      </c>
    </row>
    <row r="90" spans="2:17" ht="23.25">
      <c r="B90" s="53"/>
      <c r="D90" s="35"/>
      <c r="E90" s="35"/>
      <c r="F90" s="44"/>
      <c r="G90" s="43"/>
      <c r="H90" s="43"/>
      <c r="I90" s="44"/>
      <c r="J90" s="43"/>
      <c r="K90" s="43"/>
      <c r="L90" s="44"/>
      <c r="M90" s="43"/>
      <c r="N90" s="62"/>
      <c r="O90" s="44"/>
      <c r="P90" s="43"/>
      <c r="Q90" s="62"/>
    </row>
    <row r="91" spans="2:17" ht="23.25">
      <c r="B91" s="164">
        <v>75023</v>
      </c>
      <c r="C91" s="27" t="s">
        <v>51</v>
      </c>
      <c r="D91" s="28">
        <f>SUM(D93:D100)</f>
        <v>811620</v>
      </c>
      <c r="E91" s="28">
        <f>SUM(E93:E100)</f>
        <v>0</v>
      </c>
      <c r="F91" s="29" t="e">
        <f aca="true" t="shared" si="11" ref="F91:K91">F92</f>
        <v>#REF!</v>
      </c>
      <c r="G91" s="29" t="e">
        <f t="shared" si="11"/>
        <v>#REF!</v>
      </c>
      <c r="H91" s="29" t="e">
        <f t="shared" si="11"/>
        <v>#REF!</v>
      </c>
      <c r="I91" s="29" t="e">
        <f t="shared" si="11"/>
        <v>#REF!</v>
      </c>
      <c r="J91" s="29">
        <f t="shared" si="11"/>
        <v>860025</v>
      </c>
      <c r="K91" s="29" t="e">
        <f t="shared" si="11"/>
        <v>#REF!</v>
      </c>
      <c r="L91" s="29">
        <f>SUM(L92,L101)</f>
        <v>860025</v>
      </c>
      <c r="M91" s="29">
        <f>SUM(M92,M101)</f>
        <v>257170.31999999998</v>
      </c>
      <c r="N91" s="29">
        <f t="shared" si="10"/>
        <v>29.902656318130283</v>
      </c>
      <c r="O91" s="29">
        <f>SUM(O92,O101)</f>
        <v>822981</v>
      </c>
      <c r="P91" s="29">
        <f>SUM(P92,P101)</f>
        <v>1411345</v>
      </c>
      <c r="Q91" s="29">
        <f aca="true" t="shared" si="12" ref="Q91:Q99">(P91/O91)*100</f>
        <v>171.49180843786186</v>
      </c>
    </row>
    <row r="92" spans="2:17" ht="46.5">
      <c r="B92" s="166"/>
      <c r="C92" s="30" t="s">
        <v>122</v>
      </c>
      <c r="D92" s="31"/>
      <c r="E92" s="31"/>
      <c r="F92" s="84" t="e">
        <f>SUM(#REF!,F93,F94,F98,#REF!,F100)</f>
        <v>#REF!</v>
      </c>
      <c r="G92" s="84" t="e">
        <f>SUM(#REF!,G93,G94,G98,#REF!,G100)</f>
        <v>#REF!</v>
      </c>
      <c r="H92" s="29" t="e">
        <f>(G92/F92)*100</f>
        <v>#REF!</v>
      </c>
      <c r="I92" s="84" t="e">
        <f>SUM(#REF!,I93,I94,I98,#REF!,I100)</f>
        <v>#REF!</v>
      </c>
      <c r="J92" s="84">
        <f>SUM(J93:J100)</f>
        <v>860025</v>
      </c>
      <c r="K92" s="29" t="e">
        <f aca="true" t="shared" si="13" ref="K92:K97">(J92/I92)*100</f>
        <v>#REF!</v>
      </c>
      <c r="L92" s="84">
        <f>SUM(L93:L100)</f>
        <v>860025</v>
      </c>
      <c r="M92" s="84">
        <f>SUM(M93:M100)</f>
        <v>257170.31999999998</v>
      </c>
      <c r="N92" s="84">
        <f t="shared" si="10"/>
        <v>29.902656318130283</v>
      </c>
      <c r="O92" s="84">
        <f>SUM(O93:O100)</f>
        <v>822981</v>
      </c>
      <c r="P92" s="84">
        <f>SUM(P93:P100)</f>
        <v>984245</v>
      </c>
      <c r="Q92" s="84">
        <f t="shared" si="12"/>
        <v>119.59510608385855</v>
      </c>
    </row>
    <row r="93" spans="2:17" ht="84" customHeight="1">
      <c r="B93" s="169" t="s">
        <v>62</v>
      </c>
      <c r="C93" s="48" t="s">
        <v>121</v>
      </c>
      <c r="D93" s="31">
        <v>170000</v>
      </c>
      <c r="E93" s="31">
        <v>0</v>
      </c>
      <c r="F93" s="33">
        <v>160000</v>
      </c>
      <c r="G93" s="33">
        <v>124308.61</v>
      </c>
      <c r="H93" s="24">
        <f aca="true" t="shared" si="14" ref="H93:H100">(G93/F93)*100</f>
        <v>77.69288125</v>
      </c>
      <c r="I93" s="33">
        <v>160000</v>
      </c>
      <c r="J93" s="33">
        <f>160000+16000</f>
        <v>176000</v>
      </c>
      <c r="K93" s="24">
        <f t="shared" si="13"/>
        <v>110.00000000000001</v>
      </c>
      <c r="L93" s="33">
        <f>160000+16000</f>
        <v>176000</v>
      </c>
      <c r="M93" s="33">
        <v>114026.26</v>
      </c>
      <c r="N93" s="33">
        <f t="shared" si="10"/>
        <v>64.78764772727273</v>
      </c>
      <c r="O93" s="33">
        <v>152035</v>
      </c>
      <c r="P93" s="33">
        <v>226000</v>
      </c>
      <c r="Q93" s="33">
        <f t="shared" si="12"/>
        <v>148.6499819120597</v>
      </c>
    </row>
    <row r="94" spans="2:17" ht="37.5" customHeight="1">
      <c r="B94" s="177" t="s">
        <v>67</v>
      </c>
      <c r="C94" s="48" t="s">
        <v>23</v>
      </c>
      <c r="D94" s="31">
        <v>100000</v>
      </c>
      <c r="E94" s="31">
        <v>0</v>
      </c>
      <c r="F94" s="33">
        <v>135000</v>
      </c>
      <c r="G94" s="33">
        <v>101191.44</v>
      </c>
      <c r="H94" s="24">
        <f t="shared" si="14"/>
        <v>74.95662222222222</v>
      </c>
      <c r="I94" s="33">
        <v>135000</v>
      </c>
      <c r="J94" s="33">
        <f>135000+540000</f>
        <v>675000</v>
      </c>
      <c r="K94" s="24">
        <f t="shared" si="13"/>
        <v>500</v>
      </c>
      <c r="L94" s="33">
        <f>135000+540000</f>
        <v>675000</v>
      </c>
      <c r="M94" s="33">
        <v>95444.34</v>
      </c>
      <c r="N94" s="33">
        <f t="shared" si="10"/>
        <v>14.139902222222222</v>
      </c>
      <c r="O94" s="33">
        <v>607259</v>
      </c>
      <c r="P94" s="33">
        <v>700000</v>
      </c>
      <c r="Q94" s="33">
        <f t="shared" si="12"/>
        <v>115.27206677875503</v>
      </c>
    </row>
    <row r="95" spans="2:17" ht="15.75" customHeight="1" hidden="1" thickBot="1">
      <c r="B95" s="171" t="s">
        <v>17</v>
      </c>
      <c r="C95" s="65" t="s">
        <v>19</v>
      </c>
      <c r="D95" s="32">
        <v>0</v>
      </c>
      <c r="E95" s="32">
        <v>0</v>
      </c>
      <c r="F95" s="24">
        <v>6037</v>
      </c>
      <c r="G95" s="24">
        <v>6037</v>
      </c>
      <c r="H95" s="24">
        <f t="shared" si="14"/>
        <v>100</v>
      </c>
      <c r="I95" s="24"/>
      <c r="J95" s="24"/>
      <c r="K95" s="24" t="e">
        <f t="shared" si="13"/>
        <v>#DIV/0!</v>
      </c>
      <c r="L95" s="24"/>
      <c r="M95" s="24"/>
      <c r="N95" s="33" t="e">
        <f t="shared" si="10"/>
        <v>#DIV/0!</v>
      </c>
      <c r="O95" s="24"/>
      <c r="P95" s="24"/>
      <c r="Q95" s="33" t="e">
        <f t="shared" si="12"/>
        <v>#DIV/0!</v>
      </c>
    </row>
    <row r="96" spans="1:17" ht="9" customHeight="1" hidden="1" thickBot="1">
      <c r="A96" s="85"/>
      <c r="B96" s="178"/>
      <c r="C96" s="85"/>
      <c r="D96" s="86"/>
      <c r="E96" s="86"/>
      <c r="F96" s="70"/>
      <c r="G96" s="70"/>
      <c r="H96" s="24" t="e">
        <f t="shared" si="14"/>
        <v>#DIV/0!</v>
      </c>
      <c r="I96" s="70"/>
      <c r="J96" s="70"/>
      <c r="K96" s="24" t="e">
        <f t="shared" si="13"/>
        <v>#DIV/0!</v>
      </c>
      <c r="L96" s="70"/>
      <c r="M96" s="70"/>
      <c r="N96" s="33" t="e">
        <f t="shared" si="10"/>
        <v>#DIV/0!</v>
      </c>
      <c r="O96" s="70"/>
      <c r="P96" s="70"/>
      <c r="Q96" s="33" t="e">
        <f t="shared" si="12"/>
        <v>#DIV/0!</v>
      </c>
    </row>
    <row r="97" spans="1:17" ht="15" customHeight="1" hidden="1">
      <c r="A97" s="85"/>
      <c r="B97" s="179"/>
      <c r="C97" s="85"/>
      <c r="D97" s="86"/>
      <c r="E97" s="86"/>
      <c r="F97" s="70">
        <v>321037</v>
      </c>
      <c r="G97" s="70">
        <v>321037</v>
      </c>
      <c r="H97" s="24">
        <f t="shared" si="14"/>
        <v>100</v>
      </c>
      <c r="I97" s="70"/>
      <c r="J97" s="70"/>
      <c r="K97" s="24" t="e">
        <f t="shared" si="13"/>
        <v>#DIV/0!</v>
      </c>
      <c r="L97" s="70"/>
      <c r="M97" s="70"/>
      <c r="N97" s="33" t="e">
        <f t="shared" si="10"/>
        <v>#DIV/0!</v>
      </c>
      <c r="O97" s="70"/>
      <c r="P97" s="70"/>
      <c r="Q97" s="33" t="e">
        <f t="shared" si="12"/>
        <v>#DIV/0!</v>
      </c>
    </row>
    <row r="98" spans="2:17" ht="38.25" customHeight="1">
      <c r="B98" s="180" t="s">
        <v>68</v>
      </c>
      <c r="C98" s="87" t="s">
        <v>24</v>
      </c>
      <c r="D98" s="31">
        <v>153750</v>
      </c>
      <c r="E98" s="31">
        <v>0</v>
      </c>
      <c r="F98" s="33">
        <v>0</v>
      </c>
      <c r="G98" s="33">
        <v>2519.12</v>
      </c>
      <c r="H98" s="24">
        <v>0</v>
      </c>
      <c r="I98" s="33">
        <v>2519.12</v>
      </c>
      <c r="J98" s="33">
        <v>2500</v>
      </c>
      <c r="K98" s="24"/>
      <c r="L98" s="33">
        <v>2500</v>
      </c>
      <c r="M98" s="33">
        <v>367.28</v>
      </c>
      <c r="N98" s="33">
        <f t="shared" si="10"/>
        <v>14.691199999999998</v>
      </c>
      <c r="O98" s="33">
        <v>490</v>
      </c>
      <c r="P98" s="33">
        <v>500</v>
      </c>
      <c r="Q98" s="33">
        <f t="shared" si="12"/>
        <v>102.04081632653062</v>
      </c>
    </row>
    <row r="99" spans="2:17" ht="33.75" customHeight="1">
      <c r="B99" s="168" t="s">
        <v>112</v>
      </c>
      <c r="C99" s="34" t="s">
        <v>115</v>
      </c>
      <c r="D99" s="46">
        <v>382400</v>
      </c>
      <c r="E99" s="46">
        <v>0</v>
      </c>
      <c r="F99" s="24">
        <v>50000</v>
      </c>
      <c r="G99" s="24">
        <v>56368.21</v>
      </c>
      <c r="H99" s="24">
        <f>(G99/F99)*100</f>
        <v>112.73642</v>
      </c>
      <c r="I99" s="24">
        <v>56368.21</v>
      </c>
      <c r="J99" s="24">
        <v>0</v>
      </c>
      <c r="K99" s="24">
        <f>(J99/I99)*100</f>
        <v>0</v>
      </c>
      <c r="L99" s="24">
        <v>0</v>
      </c>
      <c r="M99" s="24">
        <v>47209.99</v>
      </c>
      <c r="N99" s="33">
        <v>0</v>
      </c>
      <c r="O99" s="24">
        <v>62947</v>
      </c>
      <c r="P99" s="24">
        <v>50000</v>
      </c>
      <c r="Q99" s="33">
        <f t="shared" si="12"/>
        <v>79.43190302953278</v>
      </c>
    </row>
    <row r="100" spans="1:17" ht="86.25" customHeight="1">
      <c r="A100" s="85"/>
      <c r="B100" s="169">
        <v>2360</v>
      </c>
      <c r="C100" s="64" t="s">
        <v>145</v>
      </c>
      <c r="D100" s="66">
        <v>5470</v>
      </c>
      <c r="E100" s="66">
        <v>0</v>
      </c>
      <c r="F100" s="33">
        <v>5927</v>
      </c>
      <c r="G100" s="33">
        <v>80.75</v>
      </c>
      <c r="H100" s="33">
        <f t="shared" si="14"/>
        <v>1.3624093133119621</v>
      </c>
      <c r="I100" s="33">
        <v>5927</v>
      </c>
      <c r="J100" s="33">
        <v>6525</v>
      </c>
      <c r="K100" s="33">
        <f>(J100/I100)*100</f>
        <v>110.08942129239074</v>
      </c>
      <c r="L100" s="33">
        <v>6525</v>
      </c>
      <c r="M100" s="33">
        <v>122.45</v>
      </c>
      <c r="N100" s="33">
        <f t="shared" si="10"/>
        <v>1.8766283524904215</v>
      </c>
      <c r="O100" s="33">
        <v>250</v>
      </c>
      <c r="P100" s="33">
        <v>7745</v>
      </c>
      <c r="Q100" s="33">
        <f>(P100/O100)*100</f>
        <v>3098</v>
      </c>
    </row>
    <row r="101" spans="2:17" ht="46.5">
      <c r="B101" s="166"/>
      <c r="C101" s="30" t="s">
        <v>149</v>
      </c>
      <c r="D101" s="31"/>
      <c r="E101" s="31"/>
      <c r="F101" s="84" t="e">
        <f>SUM(#REF!,F102,F103,F107,#REF!,F109)</f>
        <v>#REF!</v>
      </c>
      <c r="G101" s="84" t="e">
        <f>SUM(#REF!,G102,G103,G107,#REF!,G109)</f>
        <v>#REF!</v>
      </c>
      <c r="H101" s="29" t="e">
        <f>(G101/F101)*100</f>
        <v>#REF!</v>
      </c>
      <c r="I101" s="84" t="e">
        <f>SUM(#REF!,I102,I103,I107,#REF!,I109)</f>
        <v>#REF!</v>
      </c>
      <c r="J101" s="84">
        <f>SUM(J102:J109)</f>
        <v>192352</v>
      </c>
      <c r="K101" s="29" t="e">
        <f>(J101/I101)*100</f>
        <v>#REF!</v>
      </c>
      <c r="L101" s="84">
        <f>SUM(L102)</f>
        <v>0</v>
      </c>
      <c r="M101" s="84">
        <f>SUM(M102)</f>
        <v>0</v>
      </c>
      <c r="N101" s="84">
        <v>0</v>
      </c>
      <c r="O101" s="84">
        <f>SUM(O102)</f>
        <v>0</v>
      </c>
      <c r="P101" s="84">
        <f>SUM(P102)</f>
        <v>427100</v>
      </c>
      <c r="Q101" s="84">
        <v>0</v>
      </c>
    </row>
    <row r="102" spans="2:17" ht="84" customHeight="1">
      <c r="B102" s="169" t="s">
        <v>201</v>
      </c>
      <c r="C102" s="48" t="s">
        <v>202</v>
      </c>
      <c r="D102" s="31">
        <v>170000</v>
      </c>
      <c r="E102" s="31">
        <v>0</v>
      </c>
      <c r="F102" s="33">
        <v>160000</v>
      </c>
      <c r="G102" s="33">
        <v>124308.61</v>
      </c>
      <c r="H102" s="24">
        <f>(G102/F102)*100</f>
        <v>77.69288125</v>
      </c>
      <c r="I102" s="33">
        <v>160000</v>
      </c>
      <c r="J102" s="33">
        <f>160000+16000</f>
        <v>176000</v>
      </c>
      <c r="K102" s="24">
        <f>(J102/I102)*100</f>
        <v>110.00000000000001</v>
      </c>
      <c r="L102" s="33">
        <v>0</v>
      </c>
      <c r="M102" s="33">
        <v>0</v>
      </c>
      <c r="N102" s="33">
        <v>0</v>
      </c>
      <c r="O102" s="33">
        <v>0</v>
      </c>
      <c r="P102" s="33">
        <v>427100</v>
      </c>
      <c r="Q102" s="33">
        <v>0</v>
      </c>
    </row>
    <row r="103" spans="2:17" ht="23.25">
      <c r="B103" s="164">
        <v>75056</v>
      </c>
      <c r="C103" s="27" t="s">
        <v>171</v>
      </c>
      <c r="D103" s="28" t="e">
        <f>SUM(D105:D113)</f>
        <v>#REF!</v>
      </c>
      <c r="E103" s="28" t="e">
        <f>SUM(E105:E113)</f>
        <v>#REF!</v>
      </c>
      <c r="F103" s="29" t="e">
        <f aca="true" t="shared" si="15" ref="F103:P103">F104</f>
        <v>#REF!</v>
      </c>
      <c r="G103" s="29" t="e">
        <f t="shared" si="15"/>
        <v>#REF!</v>
      </c>
      <c r="H103" s="29" t="e">
        <f t="shared" si="15"/>
        <v>#REF!</v>
      </c>
      <c r="I103" s="29" t="e">
        <f t="shared" si="15"/>
        <v>#REF!</v>
      </c>
      <c r="J103" s="29">
        <f t="shared" si="15"/>
        <v>0</v>
      </c>
      <c r="K103" s="29" t="e">
        <f t="shared" si="15"/>
        <v>#REF!</v>
      </c>
      <c r="L103" s="29">
        <f t="shared" si="15"/>
        <v>68920</v>
      </c>
      <c r="M103" s="29">
        <f t="shared" si="15"/>
        <v>65764.74</v>
      </c>
      <c r="N103" s="84">
        <f t="shared" si="10"/>
        <v>95.42185142193848</v>
      </c>
      <c r="O103" s="29">
        <f t="shared" si="15"/>
        <v>68920</v>
      </c>
      <c r="P103" s="29">
        <f t="shared" si="15"/>
        <v>0</v>
      </c>
      <c r="Q103" s="84">
        <f>(P103/O103)*100</f>
        <v>0</v>
      </c>
    </row>
    <row r="104" spans="2:17" ht="46.5">
      <c r="B104" s="166"/>
      <c r="C104" s="30" t="s">
        <v>122</v>
      </c>
      <c r="D104" s="31"/>
      <c r="E104" s="31"/>
      <c r="F104" s="84" t="e">
        <f>SUM(#REF!,F105,#REF!,F112,#REF!,F113)</f>
        <v>#REF!</v>
      </c>
      <c r="G104" s="84" t="e">
        <f>SUM(#REF!,G105,#REF!,G112,#REF!,G113)</f>
        <v>#REF!</v>
      </c>
      <c r="H104" s="29" t="e">
        <f>(G104/F104)*100</f>
        <v>#REF!</v>
      </c>
      <c r="I104" s="84" t="e">
        <f>SUM(#REF!,I105,#REF!,I112,#REF!,I113)</f>
        <v>#REF!</v>
      </c>
      <c r="J104" s="84">
        <f>SUM(J105)</f>
        <v>0</v>
      </c>
      <c r="K104" s="29" t="e">
        <f>(J104/I104)*100</f>
        <v>#REF!</v>
      </c>
      <c r="L104" s="84">
        <f>SUM(L105:L105)</f>
        <v>68920</v>
      </c>
      <c r="M104" s="84">
        <f>SUM(M105:M105)</f>
        <v>65764.74</v>
      </c>
      <c r="N104" s="84">
        <f t="shared" si="10"/>
        <v>95.42185142193848</v>
      </c>
      <c r="O104" s="84">
        <f>SUM(O105:O105)</f>
        <v>68920</v>
      </c>
      <c r="P104" s="84">
        <f>SUM(P105:P105)</f>
        <v>0</v>
      </c>
      <c r="Q104" s="84">
        <f>(P104/O104)*100</f>
        <v>0</v>
      </c>
    </row>
    <row r="105" spans="2:17" ht="81" customHeight="1">
      <c r="B105" s="168" t="s">
        <v>102</v>
      </c>
      <c r="C105" s="36" t="s">
        <v>103</v>
      </c>
      <c r="D105" s="31">
        <v>170000</v>
      </c>
      <c r="E105" s="31">
        <v>0</v>
      </c>
      <c r="F105" s="33">
        <v>241800</v>
      </c>
      <c r="G105" s="33">
        <v>181350</v>
      </c>
      <c r="H105" s="24">
        <f>(G105/F105)*100</f>
        <v>75</v>
      </c>
      <c r="I105" s="33">
        <v>241800</v>
      </c>
      <c r="J105" s="33">
        <v>0</v>
      </c>
      <c r="K105" s="24">
        <f>(J105/I105)*100</f>
        <v>0</v>
      </c>
      <c r="L105" s="33">
        <v>68920</v>
      </c>
      <c r="M105" s="33">
        <v>65764.74</v>
      </c>
      <c r="N105" s="33">
        <f t="shared" si="10"/>
        <v>95.42185142193848</v>
      </c>
      <c r="O105" s="33">
        <v>68920</v>
      </c>
      <c r="P105" s="33">
        <v>0</v>
      </c>
      <c r="Q105" s="33">
        <f>(P105/O105)*100</f>
        <v>0</v>
      </c>
    </row>
    <row r="106" spans="2:17" ht="23.25">
      <c r="B106" s="164">
        <v>75075</v>
      </c>
      <c r="C106" s="27" t="s">
        <v>186</v>
      </c>
      <c r="D106" s="28" t="e">
        <f>SUM(D108:D116)</f>
        <v>#REF!</v>
      </c>
      <c r="E106" s="28" t="e">
        <f>SUM(E108:E116)</f>
        <v>#REF!</v>
      </c>
      <c r="F106" s="29" t="e">
        <f aca="true" t="shared" si="16" ref="F106:P106">F107</f>
        <v>#REF!</v>
      </c>
      <c r="G106" s="29" t="e">
        <f t="shared" si="16"/>
        <v>#REF!</v>
      </c>
      <c r="H106" s="29" t="e">
        <f t="shared" si="16"/>
        <v>#REF!</v>
      </c>
      <c r="I106" s="29" t="e">
        <f t="shared" si="16"/>
        <v>#REF!</v>
      </c>
      <c r="J106" s="29">
        <f t="shared" si="16"/>
        <v>0</v>
      </c>
      <c r="K106" s="29" t="e">
        <f t="shared" si="16"/>
        <v>#REF!</v>
      </c>
      <c r="L106" s="29">
        <f t="shared" si="16"/>
        <v>0</v>
      </c>
      <c r="M106" s="29">
        <f t="shared" si="16"/>
        <v>-2879.19</v>
      </c>
      <c r="N106" s="84">
        <v>0</v>
      </c>
      <c r="O106" s="29">
        <f t="shared" si="16"/>
        <v>-2879.19</v>
      </c>
      <c r="P106" s="29">
        <f t="shared" si="16"/>
        <v>0</v>
      </c>
      <c r="Q106" s="84">
        <v>0</v>
      </c>
    </row>
    <row r="107" spans="2:17" ht="46.5">
      <c r="B107" s="166"/>
      <c r="C107" s="30" t="s">
        <v>122</v>
      </c>
      <c r="D107" s="31"/>
      <c r="E107" s="31"/>
      <c r="F107" s="84" t="e">
        <f>SUM(#REF!,F108,#REF!,F115,#REF!,F116)</f>
        <v>#REF!</v>
      </c>
      <c r="G107" s="84" t="e">
        <f>SUM(#REF!,G108,#REF!,G115,#REF!,G116)</f>
        <v>#REF!</v>
      </c>
      <c r="H107" s="29" t="e">
        <f>(G107/F107)*100</f>
        <v>#REF!</v>
      </c>
      <c r="I107" s="84" t="e">
        <f>SUM(#REF!,I108,#REF!,I115,#REF!,I116)</f>
        <v>#REF!</v>
      </c>
      <c r="J107" s="84">
        <f>SUM(J108)</f>
        <v>0</v>
      </c>
      <c r="K107" s="29" t="e">
        <f>(J107/I107)*100</f>
        <v>#REF!</v>
      </c>
      <c r="L107" s="84">
        <f>SUM(L108)</f>
        <v>0</v>
      </c>
      <c r="M107" s="84">
        <f>SUM(M108)</f>
        <v>-2879.19</v>
      </c>
      <c r="N107" s="84">
        <v>0</v>
      </c>
      <c r="O107" s="84">
        <f>SUM(O108)</f>
        <v>-2879.19</v>
      </c>
      <c r="P107" s="84">
        <f>SUM(P108)</f>
        <v>0</v>
      </c>
      <c r="Q107" s="84">
        <v>0</v>
      </c>
    </row>
    <row r="108" spans="2:17" ht="33.75" customHeight="1">
      <c r="B108" s="168" t="s">
        <v>112</v>
      </c>
      <c r="C108" s="34" t="s">
        <v>115</v>
      </c>
      <c r="D108" s="46">
        <v>382400</v>
      </c>
      <c r="E108" s="46">
        <v>0</v>
      </c>
      <c r="F108" s="24">
        <v>50000</v>
      </c>
      <c r="G108" s="24">
        <v>56368.21</v>
      </c>
      <c r="H108" s="24">
        <f>(G108/F108)*100</f>
        <v>112.73642</v>
      </c>
      <c r="I108" s="24">
        <v>56368.21</v>
      </c>
      <c r="J108" s="24">
        <v>0</v>
      </c>
      <c r="K108" s="24">
        <f>(J108/I108)*100</f>
        <v>0</v>
      </c>
      <c r="L108" s="24">
        <v>0</v>
      </c>
      <c r="M108" s="24">
        <v>-2879.19</v>
      </c>
      <c r="N108" s="33">
        <v>0</v>
      </c>
      <c r="O108" s="24">
        <v>-2879.19</v>
      </c>
      <c r="P108" s="24">
        <v>0</v>
      </c>
      <c r="Q108" s="33">
        <v>0</v>
      </c>
    </row>
    <row r="109" spans="1:17" ht="36.75" customHeight="1">
      <c r="A109" s="85"/>
      <c r="B109" s="164">
        <v>75095</v>
      </c>
      <c r="C109" s="27" t="s">
        <v>18</v>
      </c>
      <c r="D109" s="28" t="e">
        <f>SUM(D112:D118)</f>
        <v>#REF!</v>
      </c>
      <c r="E109" s="28" t="e">
        <f>SUM(E112:E118)</f>
        <v>#REF!</v>
      </c>
      <c r="F109" s="29">
        <f aca="true" t="shared" si="17" ref="F109:P109">F110</f>
        <v>13352</v>
      </c>
      <c r="G109" s="29">
        <f t="shared" si="17"/>
        <v>0</v>
      </c>
      <c r="H109" s="29">
        <f t="shared" si="17"/>
        <v>0</v>
      </c>
      <c r="I109" s="29">
        <f t="shared" si="17"/>
        <v>0</v>
      </c>
      <c r="J109" s="29">
        <f t="shared" si="17"/>
        <v>16352</v>
      </c>
      <c r="K109" s="29">
        <f t="shared" si="17"/>
        <v>0</v>
      </c>
      <c r="L109" s="29">
        <f t="shared" si="17"/>
        <v>16352</v>
      </c>
      <c r="M109" s="29">
        <f t="shared" si="17"/>
        <v>0</v>
      </c>
      <c r="N109" s="84">
        <f t="shared" si="10"/>
        <v>0</v>
      </c>
      <c r="O109" s="29">
        <f t="shared" si="17"/>
        <v>0</v>
      </c>
      <c r="P109" s="29">
        <f t="shared" si="17"/>
        <v>16352</v>
      </c>
      <c r="Q109" s="84">
        <v>0</v>
      </c>
    </row>
    <row r="110" spans="1:17" ht="46.5">
      <c r="A110" s="85"/>
      <c r="B110" s="166"/>
      <c r="C110" s="30" t="s">
        <v>128</v>
      </c>
      <c r="D110" s="31"/>
      <c r="E110" s="31"/>
      <c r="F110" s="84">
        <f>SUM(F111,F112)</f>
        <v>13352</v>
      </c>
      <c r="G110" s="84">
        <f>SUM(G111,G112)</f>
        <v>0</v>
      </c>
      <c r="H110" s="29">
        <f>(G110/F110)*100</f>
        <v>0</v>
      </c>
      <c r="I110" s="84">
        <f>SUM(I111,I112)</f>
        <v>0</v>
      </c>
      <c r="J110" s="84">
        <f>SUM(J111,J112)</f>
        <v>16352</v>
      </c>
      <c r="K110" s="29">
        <v>0</v>
      </c>
      <c r="L110" s="84">
        <f>SUM(L111,L112)</f>
        <v>16352</v>
      </c>
      <c r="M110" s="84">
        <f>SUM(M111,M112)</f>
        <v>0</v>
      </c>
      <c r="N110" s="84">
        <f t="shared" si="10"/>
        <v>0</v>
      </c>
      <c r="O110" s="84">
        <f>SUM(O111,O112)</f>
        <v>0</v>
      </c>
      <c r="P110" s="84">
        <f>SUM(P111,P112)</f>
        <v>16352</v>
      </c>
      <c r="Q110" s="84">
        <v>0</v>
      </c>
    </row>
    <row r="111" spans="1:17" ht="102" customHeight="1">
      <c r="A111" s="85"/>
      <c r="B111" s="169" t="s">
        <v>134</v>
      </c>
      <c r="C111" s="36" t="s">
        <v>153</v>
      </c>
      <c r="D111" s="66">
        <v>10000</v>
      </c>
      <c r="E111" s="66">
        <v>0</v>
      </c>
      <c r="F111" s="33">
        <v>11349</v>
      </c>
      <c r="G111" s="33">
        <v>0</v>
      </c>
      <c r="H111" s="24">
        <f>(G111/F111)*100</f>
        <v>0</v>
      </c>
      <c r="I111" s="33">
        <v>0</v>
      </c>
      <c r="J111" s="33">
        <v>13899</v>
      </c>
      <c r="K111" s="24">
        <v>0</v>
      </c>
      <c r="L111" s="33">
        <v>13899</v>
      </c>
      <c r="M111" s="33">
        <v>0</v>
      </c>
      <c r="N111" s="33">
        <f t="shared" si="10"/>
        <v>0</v>
      </c>
      <c r="O111" s="33">
        <v>0</v>
      </c>
      <c r="P111" s="33">
        <v>13899</v>
      </c>
      <c r="Q111" s="33">
        <v>0</v>
      </c>
    </row>
    <row r="112" spans="1:17" ht="95.25" customHeight="1" thickBot="1">
      <c r="A112" s="85"/>
      <c r="B112" s="169" t="s">
        <v>118</v>
      </c>
      <c r="C112" s="36" t="s">
        <v>153</v>
      </c>
      <c r="D112" s="31">
        <v>170000</v>
      </c>
      <c r="E112" s="31">
        <v>0</v>
      </c>
      <c r="F112" s="33">
        <v>2003</v>
      </c>
      <c r="G112" s="33">
        <v>0</v>
      </c>
      <c r="H112" s="71">
        <f>(G112/F112)*100</f>
        <v>0</v>
      </c>
      <c r="I112" s="33">
        <v>0</v>
      </c>
      <c r="J112" s="33">
        <v>2453</v>
      </c>
      <c r="K112" s="71">
        <v>0</v>
      </c>
      <c r="L112" s="33">
        <v>2453</v>
      </c>
      <c r="M112" s="33">
        <v>0</v>
      </c>
      <c r="N112" s="71">
        <f t="shared" si="10"/>
        <v>0</v>
      </c>
      <c r="O112" s="33">
        <v>0</v>
      </c>
      <c r="P112" s="33">
        <v>2453</v>
      </c>
      <c r="Q112" s="71">
        <v>0</v>
      </c>
    </row>
    <row r="113" spans="2:17" ht="30.75" customHeight="1" thickBot="1">
      <c r="B113" s="181"/>
      <c r="C113" s="37" t="s">
        <v>10</v>
      </c>
      <c r="D113" s="73" t="e">
        <f>SUM(#REF!,D91)</f>
        <v>#REF!</v>
      </c>
      <c r="E113" s="73" t="e">
        <f>SUM(#REF!,E91)</f>
        <v>#REF!</v>
      </c>
      <c r="F113" s="39" t="e">
        <f>SUM(F87,F91,#REF!,F109)</f>
        <v>#REF!</v>
      </c>
      <c r="G113" s="39" t="e">
        <f>SUM(G87,G91,#REF!,G109)</f>
        <v>#REF!</v>
      </c>
      <c r="H113" s="29" t="e">
        <f>(G113/F113)*100</f>
        <v>#REF!</v>
      </c>
      <c r="I113" s="39" t="e">
        <f>SUM(I87,I91,#REF!,I109)</f>
        <v>#REF!</v>
      </c>
      <c r="J113" s="39">
        <f>SUM(J87,J91,J103,J106,J109)</f>
        <v>1164167</v>
      </c>
      <c r="K113" s="29" t="e">
        <f>(J113/I113)*100</f>
        <v>#REF!</v>
      </c>
      <c r="L113" s="39">
        <f>SUM(L87,L91,L103,L106,L109)</f>
        <v>1233087</v>
      </c>
      <c r="M113" s="39">
        <f>SUM(M87,M91,M103,M106,M109)</f>
        <v>535896.87</v>
      </c>
      <c r="N113" s="133">
        <f t="shared" si="10"/>
        <v>43.45977777723713</v>
      </c>
      <c r="O113" s="39">
        <f>SUM(O87,O91,O103,O106,O109)</f>
        <v>1176811.81</v>
      </c>
      <c r="P113" s="39">
        <f>SUM(P87,P91,P103,P106,P109)</f>
        <v>1715891</v>
      </c>
      <c r="Q113" s="133">
        <f>(P113/O113)*100</f>
        <v>145.80844493734304</v>
      </c>
    </row>
    <row r="114" spans="2:17" ht="24" thickBot="1">
      <c r="B114" s="91"/>
      <c r="C114" s="37"/>
      <c r="D114" s="49"/>
      <c r="E114" s="49"/>
      <c r="F114" s="50"/>
      <c r="G114" s="50"/>
      <c r="H114" s="52"/>
      <c r="I114" s="50"/>
      <c r="J114" s="52"/>
      <c r="K114" s="52"/>
      <c r="L114" s="50"/>
      <c r="M114" s="50"/>
      <c r="N114" s="229"/>
      <c r="O114" s="50"/>
      <c r="P114" s="52"/>
      <c r="Q114" s="229"/>
    </row>
    <row r="115" spans="2:17" ht="57" customHeight="1">
      <c r="B115" s="182">
        <v>751</v>
      </c>
      <c r="C115" s="88" t="s">
        <v>105</v>
      </c>
      <c r="D115" s="57"/>
      <c r="E115" s="57"/>
      <c r="F115" s="89"/>
      <c r="G115" s="89"/>
      <c r="H115" s="90"/>
      <c r="I115" s="89"/>
      <c r="J115" s="90"/>
      <c r="K115" s="90"/>
      <c r="L115" s="89"/>
      <c r="M115" s="89"/>
      <c r="N115" s="24"/>
      <c r="O115" s="89"/>
      <c r="P115" s="90"/>
      <c r="Q115" s="24"/>
    </row>
    <row r="116" spans="2:17" ht="60" customHeight="1">
      <c r="B116" s="164">
        <v>75101</v>
      </c>
      <c r="C116" s="88" t="s">
        <v>106</v>
      </c>
      <c r="D116" s="28">
        <f>SUM(D118)</f>
        <v>600</v>
      </c>
      <c r="E116" s="28">
        <f>SUM(E118)</f>
        <v>0</v>
      </c>
      <c r="F116" s="29">
        <f>SUM(F118)</f>
        <v>6385</v>
      </c>
      <c r="G116" s="29">
        <f>SUM(G118)</f>
        <v>4788</v>
      </c>
      <c r="H116" s="29">
        <f aca="true" t="shared" si="18" ref="H116:H122">(G116/F116)*100</f>
        <v>74.98825371965545</v>
      </c>
      <c r="I116" s="29">
        <f>SUM(I118)</f>
        <v>6385</v>
      </c>
      <c r="J116" s="29">
        <f>SUM(J118)</f>
        <v>6313</v>
      </c>
      <c r="K116" s="29">
        <f aca="true" t="shared" si="19" ref="K116:K122">(J116/I116)*100</f>
        <v>98.87235708692248</v>
      </c>
      <c r="L116" s="29">
        <f>SUM(L118)</f>
        <v>6313</v>
      </c>
      <c r="M116" s="29">
        <f>SUM(M118)</f>
        <v>4734</v>
      </c>
      <c r="N116" s="84">
        <f t="shared" si="10"/>
        <v>74.98811975289085</v>
      </c>
      <c r="O116" s="29">
        <f>SUM(O118)</f>
        <v>6313</v>
      </c>
      <c r="P116" s="29">
        <f>SUM(P118)</f>
        <v>6452</v>
      </c>
      <c r="Q116" s="84">
        <f aca="true" t="shared" si="20" ref="Q116:Q122">(P116/O116)*100</f>
        <v>102.2018057975606</v>
      </c>
    </row>
    <row r="117" spans="2:17" ht="55.5" customHeight="1">
      <c r="B117" s="166"/>
      <c r="C117" s="30" t="s">
        <v>129</v>
      </c>
      <c r="D117" s="31"/>
      <c r="E117" s="31"/>
      <c r="F117" s="84">
        <f>SUM(F118)</f>
        <v>6385</v>
      </c>
      <c r="G117" s="84">
        <f>SUM(G118)</f>
        <v>4788</v>
      </c>
      <c r="H117" s="29">
        <f t="shared" si="18"/>
        <v>74.98825371965545</v>
      </c>
      <c r="I117" s="84">
        <f>SUM(I118)</f>
        <v>6385</v>
      </c>
      <c r="J117" s="84">
        <f>SUM(J118)</f>
        <v>6313</v>
      </c>
      <c r="K117" s="29">
        <f t="shared" si="19"/>
        <v>98.87235708692248</v>
      </c>
      <c r="L117" s="84">
        <f>SUM(L118)</f>
        <v>6313</v>
      </c>
      <c r="M117" s="84">
        <f>SUM(M118)</f>
        <v>4734</v>
      </c>
      <c r="N117" s="84">
        <f t="shared" si="10"/>
        <v>74.98811975289085</v>
      </c>
      <c r="O117" s="84">
        <f>SUM(O118)</f>
        <v>6313</v>
      </c>
      <c r="P117" s="84">
        <f>SUM(P118)</f>
        <v>6452</v>
      </c>
      <c r="Q117" s="84">
        <f t="shared" si="20"/>
        <v>102.2018057975606</v>
      </c>
    </row>
    <row r="118" spans="2:17" ht="83.25" customHeight="1">
      <c r="B118" s="168" t="s">
        <v>102</v>
      </c>
      <c r="C118" s="36" t="s">
        <v>103</v>
      </c>
      <c r="D118" s="32">
        <v>600</v>
      </c>
      <c r="E118" s="32">
        <v>0</v>
      </c>
      <c r="F118" s="24">
        <v>6385</v>
      </c>
      <c r="G118" s="24">
        <v>4788</v>
      </c>
      <c r="H118" s="24">
        <f t="shared" si="18"/>
        <v>74.98825371965545</v>
      </c>
      <c r="I118" s="24">
        <v>6385</v>
      </c>
      <c r="J118" s="24">
        <v>6313</v>
      </c>
      <c r="K118" s="24">
        <f t="shared" si="19"/>
        <v>98.87235708692248</v>
      </c>
      <c r="L118" s="24">
        <v>6313</v>
      </c>
      <c r="M118" s="24">
        <v>4734</v>
      </c>
      <c r="N118" s="33">
        <f t="shared" si="10"/>
        <v>74.98811975289085</v>
      </c>
      <c r="O118" s="33">
        <v>6313</v>
      </c>
      <c r="P118" s="33">
        <v>6452</v>
      </c>
      <c r="Q118" s="33">
        <f t="shared" si="20"/>
        <v>102.2018057975606</v>
      </c>
    </row>
    <row r="119" spans="2:17" ht="36" customHeight="1">
      <c r="B119" s="164">
        <v>75108</v>
      </c>
      <c r="C119" s="88" t="s">
        <v>197</v>
      </c>
      <c r="D119" s="28">
        <f>SUM(D121)</f>
        <v>600</v>
      </c>
      <c r="E119" s="28">
        <f>SUM(E121)</f>
        <v>0</v>
      </c>
      <c r="F119" s="29">
        <f>SUM(F121)</f>
        <v>6385</v>
      </c>
      <c r="G119" s="29">
        <f>SUM(G121)</f>
        <v>4788</v>
      </c>
      <c r="H119" s="29">
        <f t="shared" si="18"/>
        <v>74.98825371965545</v>
      </c>
      <c r="I119" s="29">
        <f>SUM(I121)</f>
        <v>6385</v>
      </c>
      <c r="J119" s="29">
        <f>SUM(J121)</f>
        <v>6313</v>
      </c>
      <c r="K119" s="29">
        <f t="shared" si="19"/>
        <v>98.87235708692248</v>
      </c>
      <c r="L119" s="29">
        <f>SUM(L121)</f>
        <v>25442</v>
      </c>
      <c r="M119" s="29">
        <f>SUM(M121)</f>
        <v>25442</v>
      </c>
      <c r="N119" s="29">
        <f>(M119/L119)*100</f>
        <v>100</v>
      </c>
      <c r="O119" s="29">
        <f>SUM(O121)</f>
        <v>25442</v>
      </c>
      <c r="P119" s="29">
        <f>SUM(P121)</f>
        <v>0</v>
      </c>
      <c r="Q119" s="29">
        <f>(P119/O119)*100</f>
        <v>0</v>
      </c>
    </row>
    <row r="120" spans="2:17" ht="55.5" customHeight="1">
      <c r="B120" s="166"/>
      <c r="C120" s="30" t="s">
        <v>129</v>
      </c>
      <c r="D120" s="31"/>
      <c r="E120" s="31"/>
      <c r="F120" s="84">
        <f>SUM(F121)</f>
        <v>6385</v>
      </c>
      <c r="G120" s="84">
        <f>SUM(G121)</f>
        <v>4788</v>
      </c>
      <c r="H120" s="29">
        <f t="shared" si="18"/>
        <v>74.98825371965545</v>
      </c>
      <c r="I120" s="84">
        <f>SUM(I121)</f>
        <v>6385</v>
      </c>
      <c r="J120" s="84">
        <f>SUM(J121)</f>
        <v>6313</v>
      </c>
      <c r="K120" s="29">
        <f t="shared" si="19"/>
        <v>98.87235708692248</v>
      </c>
      <c r="L120" s="84">
        <f>SUM(L121)</f>
        <v>25442</v>
      </c>
      <c r="M120" s="84">
        <f>SUM(M121)</f>
        <v>25442</v>
      </c>
      <c r="N120" s="84">
        <f>(M120/L120)*100</f>
        <v>100</v>
      </c>
      <c r="O120" s="84">
        <f>SUM(O121)</f>
        <v>25442</v>
      </c>
      <c r="P120" s="84">
        <f>SUM(P121)</f>
        <v>0</v>
      </c>
      <c r="Q120" s="84">
        <f>(P120/O120)*100</f>
        <v>0</v>
      </c>
    </row>
    <row r="121" spans="2:17" ht="81.75" customHeight="1">
      <c r="B121" s="169" t="s">
        <v>102</v>
      </c>
      <c r="C121" s="36" t="s">
        <v>103</v>
      </c>
      <c r="D121" s="31">
        <v>600</v>
      </c>
      <c r="E121" s="31">
        <v>0</v>
      </c>
      <c r="F121" s="33">
        <v>6385</v>
      </c>
      <c r="G121" s="33">
        <v>4788</v>
      </c>
      <c r="H121" s="33">
        <f t="shared" si="18"/>
        <v>74.98825371965545</v>
      </c>
      <c r="I121" s="33">
        <v>6385</v>
      </c>
      <c r="J121" s="33">
        <v>6313</v>
      </c>
      <c r="K121" s="33">
        <f t="shared" si="19"/>
        <v>98.87235708692248</v>
      </c>
      <c r="L121" s="33">
        <v>25442</v>
      </c>
      <c r="M121" s="33">
        <v>25442</v>
      </c>
      <c r="N121" s="33">
        <f>(M121/L121)*100</f>
        <v>100</v>
      </c>
      <c r="O121" s="33">
        <v>25442</v>
      </c>
      <c r="P121" s="33">
        <v>0</v>
      </c>
      <c r="Q121" s="33">
        <f>(P121/O121)*100</f>
        <v>0</v>
      </c>
    </row>
    <row r="122" spans="1:17" s="208" customFormat="1" ht="28.5" customHeight="1">
      <c r="A122" s="85"/>
      <c r="B122" s="258"/>
      <c r="C122" s="210" t="s">
        <v>107</v>
      </c>
      <c r="D122" s="259" t="e">
        <f>SUM(#REF!,D114)</f>
        <v>#REF!</v>
      </c>
      <c r="E122" s="259" t="e">
        <f>SUM(#REF!,E114)</f>
        <v>#REF!</v>
      </c>
      <c r="F122" s="84" t="e">
        <f>SUM(F116,#REF!)</f>
        <v>#REF!</v>
      </c>
      <c r="G122" s="84" t="e">
        <f>SUM(G116,#REF!)</f>
        <v>#REF!</v>
      </c>
      <c r="H122" s="84" t="e">
        <f t="shared" si="18"/>
        <v>#REF!</v>
      </c>
      <c r="I122" s="84" t="e">
        <f>SUM(I116,#REF!)</f>
        <v>#REF!</v>
      </c>
      <c r="J122" s="84">
        <f>SUM(J116)</f>
        <v>6313</v>
      </c>
      <c r="K122" s="84" t="e">
        <f t="shared" si="19"/>
        <v>#REF!</v>
      </c>
      <c r="L122" s="84">
        <f>SUM(L116,L119)</f>
        <v>31755</v>
      </c>
      <c r="M122" s="84">
        <f>SUM(M116,M119)</f>
        <v>30176</v>
      </c>
      <c r="N122" s="84">
        <f t="shared" si="10"/>
        <v>95.02755471579279</v>
      </c>
      <c r="O122" s="84">
        <f>SUM(O116,O119)</f>
        <v>31755</v>
      </c>
      <c r="P122" s="84">
        <f>SUM(P116,P119)</f>
        <v>6452</v>
      </c>
      <c r="Q122" s="84">
        <f t="shared" si="20"/>
        <v>20.318060148008186</v>
      </c>
    </row>
    <row r="123" spans="1:17" s="208" customFormat="1" ht="23.25">
      <c r="A123" s="85"/>
      <c r="B123" s="85"/>
      <c r="C123" s="58"/>
      <c r="D123" s="257"/>
      <c r="E123" s="257"/>
      <c r="F123" s="240"/>
      <c r="G123" s="240"/>
      <c r="H123" s="134"/>
      <c r="I123" s="240"/>
      <c r="J123" s="134"/>
      <c r="K123" s="134"/>
      <c r="L123" s="240"/>
      <c r="M123" s="240"/>
      <c r="N123" s="112"/>
      <c r="O123" s="240"/>
      <c r="P123" s="134"/>
      <c r="Q123" s="112"/>
    </row>
    <row r="124" spans="2:17" ht="36.75" customHeight="1">
      <c r="B124" s="250">
        <v>752</v>
      </c>
      <c r="C124" s="238" t="s">
        <v>108</v>
      </c>
      <c r="D124" s="101"/>
      <c r="E124" s="101"/>
      <c r="F124" s="209"/>
      <c r="G124" s="209"/>
      <c r="H124" s="84"/>
      <c r="I124" s="33"/>
      <c r="J124" s="33"/>
      <c r="K124" s="84"/>
      <c r="L124" s="209"/>
      <c r="M124" s="209"/>
      <c r="N124" s="33"/>
      <c r="O124" s="209"/>
      <c r="P124" s="33"/>
      <c r="Q124" s="33"/>
    </row>
    <row r="125" spans="2:17" ht="36.75" customHeight="1">
      <c r="B125" s="164">
        <v>75212</v>
      </c>
      <c r="C125" s="27" t="s">
        <v>109</v>
      </c>
      <c r="D125" s="28">
        <f>SUM(D127)</f>
        <v>600</v>
      </c>
      <c r="E125" s="28">
        <f>SUM(E127)</f>
        <v>0</v>
      </c>
      <c r="F125" s="29">
        <f>SUM(F127)</f>
        <v>2500</v>
      </c>
      <c r="G125" s="29">
        <f>SUM(G127)</f>
        <v>0</v>
      </c>
      <c r="H125" s="29">
        <f>(G125/F125)*100</f>
        <v>0</v>
      </c>
      <c r="I125" s="29">
        <f>SUM(I127)</f>
        <v>2500</v>
      </c>
      <c r="J125" s="29">
        <f>SUM(J127)</f>
        <v>2500</v>
      </c>
      <c r="K125" s="29">
        <f>(J125/I125)*100</f>
        <v>100</v>
      </c>
      <c r="L125" s="29">
        <f>SUM(L127)</f>
        <v>2500</v>
      </c>
      <c r="M125" s="29">
        <f>SUM(M127)</f>
        <v>0</v>
      </c>
      <c r="N125" s="84">
        <f t="shared" si="10"/>
        <v>0</v>
      </c>
      <c r="O125" s="29">
        <f>SUM(O127)</f>
        <v>2500</v>
      </c>
      <c r="P125" s="29">
        <f>SUM(P127)</f>
        <v>3000</v>
      </c>
      <c r="Q125" s="84">
        <f>(P125/O125)*100</f>
        <v>120</v>
      </c>
    </row>
    <row r="126" spans="2:17" ht="46.5">
      <c r="B126" s="166"/>
      <c r="C126" s="30" t="s">
        <v>129</v>
      </c>
      <c r="D126" s="31"/>
      <c r="E126" s="31"/>
      <c r="F126" s="84">
        <f>SUM(F127)</f>
        <v>2500</v>
      </c>
      <c r="G126" s="84">
        <f>SUM(G127)</f>
        <v>0</v>
      </c>
      <c r="H126" s="29">
        <f>(G126/F126)*100</f>
        <v>0</v>
      </c>
      <c r="I126" s="84">
        <f>SUM(I127)</f>
        <v>2500</v>
      </c>
      <c r="J126" s="84">
        <f>SUM(J127)</f>
        <v>2500</v>
      </c>
      <c r="K126" s="29">
        <f>(J126/I126)*100</f>
        <v>100</v>
      </c>
      <c r="L126" s="84">
        <f>SUM(L127)</f>
        <v>2500</v>
      </c>
      <c r="M126" s="84">
        <f>SUM(M127)</f>
        <v>0</v>
      </c>
      <c r="N126" s="84">
        <f t="shared" si="10"/>
        <v>0</v>
      </c>
      <c r="O126" s="84">
        <f>SUM(O127)</f>
        <v>2500</v>
      </c>
      <c r="P126" s="84">
        <f>SUM(P127)</f>
        <v>3000</v>
      </c>
      <c r="Q126" s="84">
        <f>(P126/O126)*100</f>
        <v>120</v>
      </c>
    </row>
    <row r="127" spans="2:17" ht="99.75" customHeight="1" thickBot="1">
      <c r="B127" s="168" t="s">
        <v>102</v>
      </c>
      <c r="C127" s="36" t="s">
        <v>103</v>
      </c>
      <c r="D127" s="32">
        <v>600</v>
      </c>
      <c r="E127" s="32">
        <v>0</v>
      </c>
      <c r="F127" s="24">
        <v>2500</v>
      </c>
      <c r="G127" s="24">
        <v>0</v>
      </c>
      <c r="H127" s="24">
        <f>(G127/F127)*100</f>
        <v>0</v>
      </c>
      <c r="I127" s="24">
        <v>2500</v>
      </c>
      <c r="J127" s="24">
        <v>2500</v>
      </c>
      <c r="K127" s="24">
        <f>(J127/I127)*100</f>
        <v>100</v>
      </c>
      <c r="L127" s="24">
        <v>2500</v>
      </c>
      <c r="M127" s="24">
        <v>0</v>
      </c>
      <c r="N127" s="71">
        <f t="shared" si="10"/>
        <v>0</v>
      </c>
      <c r="O127" s="24">
        <v>2500</v>
      </c>
      <c r="P127" s="24">
        <v>3000</v>
      </c>
      <c r="Q127" s="71">
        <f>(P127/O127)*100</f>
        <v>120</v>
      </c>
    </row>
    <row r="128" spans="2:17" ht="28.5" customHeight="1" thickBot="1">
      <c r="B128" s="181"/>
      <c r="C128" s="37" t="s">
        <v>110</v>
      </c>
      <c r="D128" s="73" t="e">
        <f>SUM(#REF!,#REF!)</f>
        <v>#REF!</v>
      </c>
      <c r="E128" s="73" t="e">
        <f>SUM(#REF!,#REF!)</f>
        <v>#REF!</v>
      </c>
      <c r="F128" s="39">
        <f>SUM(F125)</f>
        <v>2500</v>
      </c>
      <c r="G128" s="39">
        <f>SUM(G125)</f>
        <v>0</v>
      </c>
      <c r="H128" s="29">
        <f>(G128/F128)*100</f>
        <v>0</v>
      </c>
      <c r="I128" s="39">
        <f>SUM(I125)</f>
        <v>2500</v>
      </c>
      <c r="J128" s="39">
        <f>SUM(J125)</f>
        <v>2500</v>
      </c>
      <c r="K128" s="29">
        <f>(J128/I128)*100</f>
        <v>100</v>
      </c>
      <c r="L128" s="39">
        <f>SUM(L125)</f>
        <v>2500</v>
      </c>
      <c r="M128" s="39">
        <f>SUM(M125)</f>
        <v>0</v>
      </c>
      <c r="N128" s="228">
        <f t="shared" si="10"/>
        <v>0</v>
      </c>
      <c r="O128" s="39">
        <f>SUM(O125)</f>
        <v>2500</v>
      </c>
      <c r="P128" s="39">
        <f>SUM(P125)</f>
        <v>3000</v>
      </c>
      <c r="Q128" s="228">
        <f>(P128/O128)*100</f>
        <v>120</v>
      </c>
    </row>
    <row r="129" spans="2:17" ht="24" thickBot="1">
      <c r="B129" s="91"/>
      <c r="C129" s="37"/>
      <c r="D129" s="49"/>
      <c r="E129" s="49"/>
      <c r="F129" s="50"/>
      <c r="G129" s="50"/>
      <c r="H129" s="52"/>
      <c r="I129" s="50"/>
      <c r="J129" s="52"/>
      <c r="K129" s="52"/>
      <c r="L129" s="50"/>
      <c r="M129" s="50"/>
      <c r="N129" s="231"/>
      <c r="O129" s="50"/>
      <c r="P129" s="52"/>
      <c r="Q129" s="232"/>
    </row>
    <row r="130" spans="2:17" ht="52.5" customHeight="1">
      <c r="B130" s="182">
        <v>754</v>
      </c>
      <c r="C130" s="88" t="s">
        <v>52</v>
      </c>
      <c r="D130" s="57"/>
      <c r="E130" s="57"/>
      <c r="F130" s="89"/>
      <c r="G130" s="89"/>
      <c r="H130" s="90"/>
      <c r="I130" s="89"/>
      <c r="J130" s="90"/>
      <c r="K130" s="90"/>
      <c r="L130" s="89"/>
      <c r="M130" s="89"/>
      <c r="N130" s="24"/>
      <c r="O130" s="89"/>
      <c r="P130" s="90"/>
      <c r="Q130" s="33"/>
    </row>
    <row r="131" spans="2:17" ht="17.25" customHeight="1">
      <c r="B131" s="173"/>
      <c r="C131" s="63"/>
      <c r="D131" s="75"/>
      <c r="E131" s="75"/>
      <c r="F131" s="44"/>
      <c r="G131" s="44"/>
      <c r="H131" s="43"/>
      <c r="I131" s="44"/>
      <c r="J131" s="43"/>
      <c r="K131" s="43"/>
      <c r="L131" s="44"/>
      <c r="M131" s="44"/>
      <c r="N131" s="62"/>
      <c r="O131" s="44"/>
      <c r="P131" s="43"/>
      <c r="Q131" s="62"/>
    </row>
    <row r="132" spans="2:17" ht="18.75" customHeight="1">
      <c r="B132" s="164">
        <v>75416</v>
      </c>
      <c r="C132" s="27" t="s">
        <v>158</v>
      </c>
      <c r="D132" s="28">
        <f>SUM(D134)</f>
        <v>5000</v>
      </c>
      <c r="E132" s="28">
        <f>SUM(E134)</f>
        <v>0</v>
      </c>
      <c r="F132" s="29">
        <f>SUM(F133)</f>
        <v>26000</v>
      </c>
      <c r="G132" s="29">
        <f>SUM(G133)</f>
        <v>18390.61</v>
      </c>
      <c r="H132" s="29">
        <f>(G132/F132)*100</f>
        <v>70.73311538461539</v>
      </c>
      <c r="I132" s="29">
        <f>SUM(I133)</f>
        <v>26000</v>
      </c>
      <c r="J132" s="29">
        <f>SUM(J133)</f>
        <v>29600</v>
      </c>
      <c r="K132" s="29">
        <f>(J132/I132)*100</f>
        <v>113.84615384615384</v>
      </c>
      <c r="L132" s="29">
        <f>SUM(L133)</f>
        <v>29600</v>
      </c>
      <c r="M132" s="29">
        <f>SUM(M133)</f>
        <v>17681.66</v>
      </c>
      <c r="N132" s="29">
        <f t="shared" si="10"/>
        <v>59.73533783783783</v>
      </c>
      <c r="O132" s="29">
        <f>SUM(O133)</f>
        <v>25518</v>
      </c>
      <c r="P132" s="29">
        <f>SUM(P133)</f>
        <v>124000</v>
      </c>
      <c r="Q132" s="29">
        <f>(P132/O132)*100</f>
        <v>485.93149933380363</v>
      </c>
    </row>
    <row r="133" spans="2:17" ht="46.5">
      <c r="B133" s="166"/>
      <c r="C133" s="30" t="s">
        <v>128</v>
      </c>
      <c r="D133" s="31"/>
      <c r="E133" s="31"/>
      <c r="F133" s="84">
        <f>SUM(F134:F134)</f>
        <v>26000</v>
      </c>
      <c r="G133" s="84">
        <f>SUM(G134:G134)</f>
        <v>18390.61</v>
      </c>
      <c r="H133" s="29">
        <f>(G133/F133)*100</f>
        <v>70.73311538461539</v>
      </c>
      <c r="I133" s="84">
        <f>SUM(I134:I134)</f>
        <v>26000</v>
      </c>
      <c r="J133" s="84">
        <f>SUM(J134:J136)</f>
        <v>29600</v>
      </c>
      <c r="K133" s="29">
        <f>(J133/I133)*100</f>
        <v>113.84615384615384</v>
      </c>
      <c r="L133" s="84">
        <f>SUM(L134:L136)</f>
        <v>29600</v>
      </c>
      <c r="M133" s="84">
        <f>SUM(M134:M136)</f>
        <v>17681.66</v>
      </c>
      <c r="N133" s="84">
        <f t="shared" si="10"/>
        <v>59.73533783783783</v>
      </c>
      <c r="O133" s="84">
        <f>SUM(O134:O136)</f>
        <v>25518</v>
      </c>
      <c r="P133" s="84">
        <f>SUM(P134:P136)</f>
        <v>124000</v>
      </c>
      <c r="Q133" s="84">
        <f>(P133/O133)*100</f>
        <v>485.93149933380363</v>
      </c>
    </row>
    <row r="134" spans="2:17" ht="23.25">
      <c r="B134" s="173" t="s">
        <v>69</v>
      </c>
      <c r="C134" s="63" t="s">
        <v>27</v>
      </c>
      <c r="D134" s="75">
        <v>5000</v>
      </c>
      <c r="E134" s="75">
        <v>0</v>
      </c>
      <c r="F134" s="43">
        <v>26000</v>
      </c>
      <c r="G134" s="43">
        <v>18390.61</v>
      </c>
      <c r="H134" s="24">
        <f>(G134/F134)*100</f>
        <v>70.73311538461539</v>
      </c>
      <c r="I134" s="43">
        <v>26000</v>
      </c>
      <c r="J134" s="43">
        <v>29600</v>
      </c>
      <c r="K134" s="24">
        <f>(J134/I134)*100</f>
        <v>113.84615384615384</v>
      </c>
      <c r="L134" s="43">
        <v>29600</v>
      </c>
      <c r="M134" s="43">
        <v>17653.66</v>
      </c>
      <c r="N134" s="62">
        <f t="shared" si="10"/>
        <v>59.64074324324324</v>
      </c>
      <c r="O134" s="43">
        <v>25490</v>
      </c>
      <c r="P134" s="43">
        <v>124000</v>
      </c>
      <c r="Q134" s="62">
        <f>(P134/O134)*100</f>
        <v>486.46528050215767</v>
      </c>
    </row>
    <row r="135" spans="2:17" ht="23.25">
      <c r="B135" s="168"/>
      <c r="C135" s="47"/>
      <c r="D135" s="46"/>
      <c r="E135" s="46"/>
      <c r="F135" s="24"/>
      <c r="G135" s="24"/>
      <c r="H135" s="24"/>
      <c r="I135" s="24"/>
      <c r="J135" s="24"/>
      <c r="K135" s="24"/>
      <c r="L135" s="24"/>
      <c r="M135" s="24"/>
      <c r="N135" s="43"/>
      <c r="O135" s="24"/>
      <c r="P135" s="24"/>
      <c r="Q135" s="43"/>
    </row>
    <row r="136" spans="2:17" ht="33.75" customHeight="1" thickBot="1">
      <c r="B136" s="168" t="s">
        <v>112</v>
      </c>
      <c r="C136" s="34" t="s">
        <v>115</v>
      </c>
      <c r="D136" s="46">
        <v>382400</v>
      </c>
      <c r="E136" s="46">
        <v>0</v>
      </c>
      <c r="F136" s="24">
        <v>50000</v>
      </c>
      <c r="G136" s="24">
        <v>56368.21</v>
      </c>
      <c r="H136" s="24">
        <f>(G136/F136)*100</f>
        <v>112.73642</v>
      </c>
      <c r="I136" s="24">
        <v>56368.21</v>
      </c>
      <c r="J136" s="24">
        <v>0</v>
      </c>
      <c r="K136" s="24">
        <f>(J136/I136)*100</f>
        <v>0</v>
      </c>
      <c r="L136" s="24">
        <v>0</v>
      </c>
      <c r="M136" s="24">
        <v>28</v>
      </c>
      <c r="N136" s="71">
        <v>0</v>
      </c>
      <c r="O136" s="24">
        <v>28</v>
      </c>
      <c r="P136" s="24">
        <v>0</v>
      </c>
      <c r="Q136" s="33">
        <v>0</v>
      </c>
    </row>
    <row r="137" spans="2:17" ht="27.75" customHeight="1" thickBot="1">
      <c r="B137" s="181"/>
      <c r="C137" s="72" t="s">
        <v>11</v>
      </c>
      <c r="D137" s="73">
        <f>SUM(D132)</f>
        <v>5000</v>
      </c>
      <c r="E137" s="73">
        <f>SUM(E132)</f>
        <v>0</v>
      </c>
      <c r="F137" s="39" t="e">
        <f>SUM(F132,#REF!)</f>
        <v>#REF!</v>
      </c>
      <c r="G137" s="39" t="e">
        <f>SUM(G132,#REF!)</f>
        <v>#REF!</v>
      </c>
      <c r="H137" s="29" t="e">
        <f>(G137/F137)*100</f>
        <v>#REF!</v>
      </c>
      <c r="I137" s="39" t="e">
        <f>SUM(I132,#REF!)</f>
        <v>#REF!</v>
      </c>
      <c r="J137" s="39">
        <f>SUM(J132)</f>
        <v>29600</v>
      </c>
      <c r="K137" s="29" t="e">
        <f>(J137/I137)*100</f>
        <v>#REF!</v>
      </c>
      <c r="L137" s="39">
        <f>SUM(L132)</f>
        <v>29600</v>
      </c>
      <c r="M137" s="39">
        <f>SUM(M132)</f>
        <v>17681.66</v>
      </c>
      <c r="N137" s="133">
        <f t="shared" si="10"/>
        <v>59.73533783783783</v>
      </c>
      <c r="O137" s="39">
        <f>SUM(O132)</f>
        <v>25518</v>
      </c>
      <c r="P137" s="39">
        <f>SUM(P132)</f>
        <v>124000</v>
      </c>
      <c r="Q137" s="133">
        <f>(P137/O137)*100</f>
        <v>485.93149933380363</v>
      </c>
    </row>
    <row r="138" spans="1:17" s="208" customFormat="1" ht="18.75" customHeight="1" thickBot="1">
      <c r="A138" s="85"/>
      <c r="B138" s="91"/>
      <c r="C138" s="91"/>
      <c r="D138" s="91"/>
      <c r="E138" s="91"/>
      <c r="F138" s="242"/>
      <c r="G138" s="242"/>
      <c r="H138" s="231"/>
      <c r="I138" s="242"/>
      <c r="J138" s="231"/>
      <c r="K138" s="231"/>
      <c r="L138" s="242"/>
      <c r="M138" s="242"/>
      <c r="N138" s="229"/>
      <c r="O138" s="242"/>
      <c r="P138" s="231"/>
      <c r="Q138" s="229"/>
    </row>
    <row r="139" spans="1:17" s="208" customFormat="1" ht="97.5" customHeight="1">
      <c r="A139" s="85"/>
      <c r="B139" s="184">
        <v>756</v>
      </c>
      <c r="C139" s="92" t="s">
        <v>53</v>
      </c>
      <c r="D139" s="241"/>
      <c r="E139" s="57"/>
      <c r="F139" s="40"/>
      <c r="G139" s="40"/>
      <c r="H139" s="24"/>
      <c r="I139" s="24"/>
      <c r="J139" s="24"/>
      <c r="K139" s="24"/>
      <c r="L139" s="24"/>
      <c r="M139" s="40"/>
      <c r="N139" s="24"/>
      <c r="O139" s="40"/>
      <c r="P139" s="24"/>
      <c r="Q139" s="24"/>
    </row>
    <row r="140" spans="2:17" ht="47.25" customHeight="1">
      <c r="B140" s="184">
        <v>75601</v>
      </c>
      <c r="C140" s="93" t="s">
        <v>28</v>
      </c>
      <c r="D140" s="94">
        <f>SUM(D143)</f>
        <v>129330</v>
      </c>
      <c r="E140" s="94">
        <f>SUM(E143)</f>
        <v>0</v>
      </c>
      <c r="F140" s="29">
        <f aca="true" t="shared" si="21" ref="F140:K140">SUM(F142)</f>
        <v>127152</v>
      </c>
      <c r="G140" s="29">
        <f t="shared" si="21"/>
        <v>88154.48</v>
      </c>
      <c r="H140" s="29">
        <f t="shared" si="21"/>
        <v>69.32999874166352</v>
      </c>
      <c r="I140" s="29">
        <f t="shared" si="21"/>
        <v>117324.79999999999</v>
      </c>
      <c r="J140" s="29">
        <f t="shared" si="21"/>
        <v>117500</v>
      </c>
      <c r="K140" s="29">
        <f t="shared" si="21"/>
        <v>100.14932904211216</v>
      </c>
      <c r="L140" s="29">
        <f>SUM(L142)</f>
        <v>117500</v>
      </c>
      <c r="M140" s="29">
        <f>SUM(M142)</f>
        <v>106981.57</v>
      </c>
      <c r="N140" s="84">
        <f t="shared" si="10"/>
        <v>91.04814468085107</v>
      </c>
      <c r="O140" s="29">
        <f>SUM(O142)</f>
        <v>142642.13</v>
      </c>
      <c r="P140" s="29">
        <f>SUM(P142)</f>
        <v>142000</v>
      </c>
      <c r="Q140" s="84">
        <f aca="true" t="shared" si="22" ref="Q140:Q155">(P140/O140)*100</f>
        <v>99.54983145582584</v>
      </c>
    </row>
    <row r="141" spans="2:17" ht="15.75" customHeight="1" hidden="1">
      <c r="B141" s="53"/>
      <c r="D141" s="95"/>
      <c r="E141" s="95"/>
      <c r="F141" s="62"/>
      <c r="G141" s="62"/>
      <c r="H141" s="62"/>
      <c r="I141" s="62"/>
      <c r="J141" s="62"/>
      <c r="K141" s="62"/>
      <c r="L141" s="62"/>
      <c r="M141" s="62"/>
      <c r="N141" s="84" t="e">
        <f t="shared" si="10"/>
        <v>#DIV/0!</v>
      </c>
      <c r="O141" s="62"/>
      <c r="P141" s="62"/>
      <c r="Q141" s="84" t="e">
        <f t="shared" si="22"/>
        <v>#DIV/0!</v>
      </c>
    </row>
    <row r="142" spans="2:17" ht="46.5">
      <c r="B142" s="166"/>
      <c r="C142" s="30" t="s">
        <v>120</v>
      </c>
      <c r="D142" s="31"/>
      <c r="E142" s="31"/>
      <c r="F142" s="84">
        <f>SUM(F143:F144)</f>
        <v>127152</v>
      </c>
      <c r="G142" s="84">
        <f>SUM(G143:G144)</f>
        <v>88154.48</v>
      </c>
      <c r="H142" s="29">
        <f>(G142/F142)*100</f>
        <v>69.32999874166352</v>
      </c>
      <c r="I142" s="84">
        <f>SUM(I143:I144)</f>
        <v>117324.79999999999</v>
      </c>
      <c r="J142" s="84">
        <f>SUM(J143:J144)</f>
        <v>117500</v>
      </c>
      <c r="K142" s="29">
        <f>(J142/I142)*100</f>
        <v>100.14932904211216</v>
      </c>
      <c r="L142" s="84">
        <f>SUM(L143:L144)</f>
        <v>117500</v>
      </c>
      <c r="M142" s="84">
        <f>SUM(M143:M144)</f>
        <v>106981.57</v>
      </c>
      <c r="N142" s="84">
        <f t="shared" si="10"/>
        <v>91.04814468085107</v>
      </c>
      <c r="O142" s="84">
        <f>SUM(O143:O144)</f>
        <v>142642.13</v>
      </c>
      <c r="P142" s="84">
        <f>SUM(P143:P144)</f>
        <v>142000</v>
      </c>
      <c r="Q142" s="84">
        <f t="shared" si="22"/>
        <v>99.54983145582584</v>
      </c>
    </row>
    <row r="143" spans="2:17" ht="78.75" customHeight="1">
      <c r="B143" s="168" t="s">
        <v>70</v>
      </c>
      <c r="C143" s="96" t="s">
        <v>54</v>
      </c>
      <c r="D143" s="46">
        <v>129330</v>
      </c>
      <c r="E143" s="46">
        <v>0</v>
      </c>
      <c r="F143" s="24">
        <v>127152</v>
      </c>
      <c r="G143" s="24">
        <v>87511.08</v>
      </c>
      <c r="H143" s="24">
        <f>(G143/F143)*100</f>
        <v>68.82399018497546</v>
      </c>
      <c r="I143" s="24">
        <v>116681.4</v>
      </c>
      <c r="J143" s="24">
        <v>117000</v>
      </c>
      <c r="K143" s="24">
        <f>(J143/I143)*100</f>
        <v>100.27305123181587</v>
      </c>
      <c r="L143" s="24">
        <v>117000</v>
      </c>
      <c r="M143" s="24">
        <v>105551.97</v>
      </c>
      <c r="N143" s="33">
        <f t="shared" si="10"/>
        <v>90.21535897435898</v>
      </c>
      <c r="O143" s="24">
        <v>140736</v>
      </c>
      <c r="P143" s="24">
        <v>140000</v>
      </c>
      <c r="Q143" s="33">
        <f t="shared" si="22"/>
        <v>99.47703501591633</v>
      </c>
    </row>
    <row r="144" spans="2:17" ht="51" customHeight="1">
      <c r="B144" s="180" t="s">
        <v>75</v>
      </c>
      <c r="C144" s="36" t="s">
        <v>56</v>
      </c>
      <c r="D144" s="97">
        <v>44698</v>
      </c>
      <c r="E144" s="97">
        <v>0</v>
      </c>
      <c r="F144" s="33">
        <v>0</v>
      </c>
      <c r="G144" s="33">
        <v>643.4</v>
      </c>
      <c r="H144" s="33">
        <v>0</v>
      </c>
      <c r="I144" s="33">
        <v>643.4</v>
      </c>
      <c r="J144" s="33">
        <v>500</v>
      </c>
      <c r="K144" s="33">
        <v>0</v>
      </c>
      <c r="L144" s="33">
        <v>500</v>
      </c>
      <c r="M144" s="33">
        <v>1429.6</v>
      </c>
      <c r="N144" s="33">
        <f t="shared" si="10"/>
        <v>285.92</v>
      </c>
      <c r="O144" s="33">
        <v>1906.13</v>
      </c>
      <c r="P144" s="33">
        <v>2000</v>
      </c>
      <c r="Q144" s="33">
        <f t="shared" si="22"/>
        <v>104.92463787884351</v>
      </c>
    </row>
    <row r="145" spans="2:17" ht="83.25" customHeight="1">
      <c r="B145" s="185">
        <v>75615</v>
      </c>
      <c r="C145" s="98" t="s">
        <v>59</v>
      </c>
      <c r="D145" s="99">
        <f>SUM(D147:D153)</f>
        <v>10583590</v>
      </c>
      <c r="E145" s="99">
        <f>SUM(E147:E153)</f>
        <v>0</v>
      </c>
      <c r="F145" s="84">
        <f aca="true" t="shared" si="23" ref="F145:P145">SUM(F146)</f>
        <v>13191931</v>
      </c>
      <c r="G145" s="84">
        <f t="shared" si="23"/>
        <v>9803444.360000001</v>
      </c>
      <c r="H145" s="84">
        <f t="shared" si="23"/>
        <v>74.31394509264794</v>
      </c>
      <c r="I145" s="84">
        <f t="shared" si="23"/>
        <v>13149724.71</v>
      </c>
      <c r="J145" s="84">
        <f t="shared" si="23"/>
        <v>13394570</v>
      </c>
      <c r="K145" s="84">
        <f t="shared" si="23"/>
        <v>101.86198034863652</v>
      </c>
      <c r="L145" s="84">
        <f t="shared" si="23"/>
        <v>13394570</v>
      </c>
      <c r="M145" s="84">
        <f t="shared" si="23"/>
        <v>10444462.530000001</v>
      </c>
      <c r="N145" s="84">
        <f t="shared" si="10"/>
        <v>77.97534769686523</v>
      </c>
      <c r="O145" s="84">
        <f t="shared" si="23"/>
        <v>13626846</v>
      </c>
      <c r="P145" s="84">
        <f t="shared" si="23"/>
        <v>13933319</v>
      </c>
      <c r="Q145" s="84">
        <f t="shared" si="22"/>
        <v>102.24903840551218</v>
      </c>
    </row>
    <row r="146" spans="2:17" ht="46.5">
      <c r="B146" s="166"/>
      <c r="C146" s="30" t="s">
        <v>123</v>
      </c>
      <c r="D146" s="31"/>
      <c r="E146" s="31"/>
      <c r="F146" s="100">
        <f>SUM(F147:F155,)</f>
        <v>13191931</v>
      </c>
      <c r="G146" s="100">
        <f>SUM(G147:G155,)</f>
        <v>9803444.360000001</v>
      </c>
      <c r="H146" s="29">
        <f>(G146/F146)*100</f>
        <v>74.31394509264794</v>
      </c>
      <c r="I146" s="100">
        <f>SUM(I147:I155,)</f>
        <v>13149724.71</v>
      </c>
      <c r="J146" s="100">
        <f>SUM(J147:J155,)</f>
        <v>13394570</v>
      </c>
      <c r="K146" s="29">
        <f aca="true" t="shared" si="24" ref="K146:K152">(J146/I146)*100</f>
        <v>101.86198034863652</v>
      </c>
      <c r="L146" s="100">
        <f>SUM(L147:L155,)</f>
        <v>13394570</v>
      </c>
      <c r="M146" s="100">
        <f>SUM(M147:M155,)</f>
        <v>10444462.530000001</v>
      </c>
      <c r="N146" s="84">
        <f t="shared" si="10"/>
        <v>77.97534769686523</v>
      </c>
      <c r="O146" s="100">
        <f>SUM(O147:O155,)</f>
        <v>13626846</v>
      </c>
      <c r="P146" s="100">
        <f>SUM(P147:P155,)</f>
        <v>13933319</v>
      </c>
      <c r="Q146" s="84">
        <f t="shared" si="22"/>
        <v>102.24903840551218</v>
      </c>
    </row>
    <row r="147" spans="2:17" ht="39.75" customHeight="1">
      <c r="B147" s="177" t="s">
        <v>71</v>
      </c>
      <c r="C147" s="87" t="s">
        <v>33</v>
      </c>
      <c r="D147" s="31">
        <v>10127087</v>
      </c>
      <c r="E147" s="31">
        <v>0</v>
      </c>
      <c r="F147" s="33">
        <v>12150000</v>
      </c>
      <c r="G147" s="33">
        <v>9136887.02</v>
      </c>
      <c r="H147" s="24">
        <f aca="true" t="shared" si="25" ref="H147:H155">(G147/F147)*100</f>
        <v>75.20071621399177</v>
      </c>
      <c r="I147" s="33">
        <v>12182515.92</v>
      </c>
      <c r="J147" s="33">
        <f>12180000+382500</f>
        <v>12562500</v>
      </c>
      <c r="K147" s="24">
        <f t="shared" si="24"/>
        <v>103.11909364613415</v>
      </c>
      <c r="L147" s="33">
        <f>12180000+382500</f>
        <v>12562500</v>
      </c>
      <c r="M147" s="33">
        <v>9753010.5</v>
      </c>
      <c r="N147" s="33">
        <f t="shared" si="10"/>
        <v>77.63590447761194</v>
      </c>
      <c r="O147" s="33">
        <v>12920000</v>
      </c>
      <c r="P147" s="33">
        <v>13500000</v>
      </c>
      <c r="Q147" s="33">
        <f t="shared" si="22"/>
        <v>104.48916408668731</v>
      </c>
    </row>
    <row r="148" spans="2:17" ht="36.75" customHeight="1">
      <c r="B148" s="177" t="s">
        <v>72</v>
      </c>
      <c r="C148" s="87" t="s">
        <v>34</v>
      </c>
      <c r="D148" s="31">
        <v>886</v>
      </c>
      <c r="E148" s="31">
        <v>0</v>
      </c>
      <c r="F148" s="33">
        <v>8500</v>
      </c>
      <c r="G148" s="33">
        <v>4472</v>
      </c>
      <c r="H148" s="24">
        <f t="shared" si="25"/>
        <v>52.61176470588236</v>
      </c>
      <c r="I148" s="33">
        <v>6708</v>
      </c>
      <c r="J148" s="33">
        <v>7000</v>
      </c>
      <c r="K148" s="24">
        <f t="shared" si="24"/>
        <v>104.35301132975552</v>
      </c>
      <c r="L148" s="33">
        <v>7000</v>
      </c>
      <c r="M148" s="33">
        <v>4508</v>
      </c>
      <c r="N148" s="33">
        <f t="shared" si="10"/>
        <v>64.4</v>
      </c>
      <c r="O148" s="33">
        <v>4923</v>
      </c>
      <c r="P148" s="33">
        <v>11500</v>
      </c>
      <c r="Q148" s="33">
        <f t="shared" si="22"/>
        <v>233.5973999593744</v>
      </c>
    </row>
    <row r="149" spans="2:17" ht="35.25" customHeight="1">
      <c r="B149" s="177" t="s">
        <v>81</v>
      </c>
      <c r="C149" s="87" t="s">
        <v>82</v>
      </c>
      <c r="D149" s="31">
        <v>29</v>
      </c>
      <c r="E149" s="31">
        <v>0</v>
      </c>
      <c r="F149" s="33">
        <v>11</v>
      </c>
      <c r="G149" s="33">
        <v>10</v>
      </c>
      <c r="H149" s="24">
        <f t="shared" si="25"/>
        <v>90.9090909090909</v>
      </c>
      <c r="I149" s="33">
        <v>10</v>
      </c>
      <c r="J149" s="33">
        <v>10</v>
      </c>
      <c r="K149" s="24">
        <f t="shared" si="24"/>
        <v>100</v>
      </c>
      <c r="L149" s="33">
        <v>10</v>
      </c>
      <c r="M149" s="33">
        <v>11</v>
      </c>
      <c r="N149" s="33">
        <f t="shared" si="10"/>
        <v>110.00000000000001</v>
      </c>
      <c r="O149" s="33">
        <v>11</v>
      </c>
      <c r="P149" s="33">
        <v>11</v>
      </c>
      <c r="Q149" s="33">
        <f t="shared" si="22"/>
        <v>100</v>
      </c>
    </row>
    <row r="150" spans="2:17" ht="35.25" customHeight="1">
      <c r="B150" s="177" t="s">
        <v>73</v>
      </c>
      <c r="C150" s="87" t="s">
        <v>35</v>
      </c>
      <c r="D150" s="31">
        <v>292990</v>
      </c>
      <c r="E150" s="31">
        <v>0</v>
      </c>
      <c r="F150" s="33">
        <v>285000</v>
      </c>
      <c r="G150" s="33">
        <v>266420.4</v>
      </c>
      <c r="H150" s="24">
        <f t="shared" si="25"/>
        <v>93.48084210526316</v>
      </c>
      <c r="I150" s="33">
        <v>278420</v>
      </c>
      <c r="J150" s="33">
        <v>285000</v>
      </c>
      <c r="K150" s="24">
        <f t="shared" si="24"/>
        <v>102.36333596724374</v>
      </c>
      <c r="L150" s="33">
        <v>285000</v>
      </c>
      <c r="M150" s="33">
        <v>269585.8</v>
      </c>
      <c r="N150" s="33">
        <f t="shared" si="10"/>
        <v>94.59150877192982</v>
      </c>
      <c r="O150" s="33">
        <v>278590</v>
      </c>
      <c r="P150" s="33">
        <v>300000</v>
      </c>
      <c r="Q150" s="33">
        <f t="shared" si="22"/>
        <v>107.68512868372878</v>
      </c>
    </row>
    <row r="151" spans="1:17" s="236" customFormat="1" ht="33.75" customHeight="1">
      <c r="A151" s="5"/>
      <c r="B151" s="177" t="s">
        <v>74</v>
      </c>
      <c r="C151" s="101" t="s">
        <v>55</v>
      </c>
      <c r="D151" s="31">
        <v>107900</v>
      </c>
      <c r="E151" s="31">
        <v>0</v>
      </c>
      <c r="F151" s="33">
        <v>3420</v>
      </c>
      <c r="G151" s="33">
        <v>12645.5</v>
      </c>
      <c r="H151" s="24">
        <f t="shared" si="25"/>
        <v>369.7514619883041</v>
      </c>
      <c r="I151" s="33">
        <v>16860.72</v>
      </c>
      <c r="J151" s="33">
        <v>16860</v>
      </c>
      <c r="K151" s="24">
        <f t="shared" si="24"/>
        <v>99.99572971972727</v>
      </c>
      <c r="L151" s="33">
        <v>16860</v>
      </c>
      <c r="M151" s="33">
        <v>11876</v>
      </c>
      <c r="N151" s="33">
        <f t="shared" si="10"/>
        <v>70.43890865954923</v>
      </c>
      <c r="O151" s="33">
        <v>15835</v>
      </c>
      <c r="P151" s="33">
        <v>16000</v>
      </c>
      <c r="Q151" s="33">
        <f t="shared" si="22"/>
        <v>101.04199557941268</v>
      </c>
    </row>
    <row r="152" spans="2:17" ht="33.75" customHeight="1">
      <c r="B152" s="177" t="s">
        <v>63</v>
      </c>
      <c r="C152" s="41" t="s">
        <v>26</v>
      </c>
      <c r="D152" s="66">
        <v>10000</v>
      </c>
      <c r="E152" s="66">
        <v>0</v>
      </c>
      <c r="F152" s="33">
        <v>0</v>
      </c>
      <c r="G152" s="33">
        <v>1049.47</v>
      </c>
      <c r="H152" s="24">
        <v>0</v>
      </c>
      <c r="I152" s="33">
        <v>1225.47</v>
      </c>
      <c r="J152" s="33">
        <v>1200</v>
      </c>
      <c r="K152" s="24">
        <f t="shared" si="24"/>
        <v>97.92161374819457</v>
      </c>
      <c r="L152" s="33">
        <v>1200</v>
      </c>
      <c r="M152" s="33">
        <v>1142.1</v>
      </c>
      <c r="N152" s="33">
        <f t="shared" si="10"/>
        <v>95.17499999999998</v>
      </c>
      <c r="O152" s="33">
        <v>1470</v>
      </c>
      <c r="P152" s="33">
        <v>1550</v>
      </c>
      <c r="Q152" s="33">
        <f t="shared" si="22"/>
        <v>105.44217687074831</v>
      </c>
    </row>
    <row r="153" spans="2:17" ht="35.25" customHeight="1">
      <c r="B153" s="177" t="s">
        <v>75</v>
      </c>
      <c r="C153" s="36" t="s">
        <v>56</v>
      </c>
      <c r="D153" s="97">
        <v>44698</v>
      </c>
      <c r="E153" s="97">
        <v>0</v>
      </c>
      <c r="F153" s="33">
        <v>45000</v>
      </c>
      <c r="G153" s="33">
        <v>15070.97</v>
      </c>
      <c r="H153" s="24">
        <f t="shared" si="25"/>
        <v>33.49104444444445</v>
      </c>
      <c r="I153" s="33">
        <v>20094.6</v>
      </c>
      <c r="J153" s="33">
        <v>22000</v>
      </c>
      <c r="K153" s="24">
        <f>(J153/I153)*100</f>
        <v>109.48214943318106</v>
      </c>
      <c r="L153" s="33">
        <v>22000</v>
      </c>
      <c r="M153" s="33">
        <v>22993.13</v>
      </c>
      <c r="N153" s="33">
        <f t="shared" si="10"/>
        <v>104.51422727272728</v>
      </c>
      <c r="O153" s="33">
        <v>24681</v>
      </c>
      <c r="P153" s="33">
        <v>25000</v>
      </c>
      <c r="Q153" s="33">
        <f t="shared" si="22"/>
        <v>101.2924922004781</v>
      </c>
    </row>
    <row r="154" spans="2:17" ht="15" customHeight="1" hidden="1">
      <c r="B154" s="188"/>
      <c r="C154" s="53"/>
      <c r="D154" s="53"/>
      <c r="E154" s="53"/>
      <c r="F154" s="43"/>
      <c r="G154" s="43"/>
      <c r="H154" s="24" t="e">
        <f t="shared" si="25"/>
        <v>#DIV/0!</v>
      </c>
      <c r="I154" s="43"/>
      <c r="J154" s="43"/>
      <c r="K154" s="24" t="e">
        <f>(J154/I154)*100</f>
        <v>#DIV/0!</v>
      </c>
      <c r="L154" s="43"/>
      <c r="M154" s="43"/>
      <c r="N154" s="33" t="e">
        <f t="shared" si="10"/>
        <v>#DIV/0!</v>
      </c>
      <c r="O154" s="44"/>
      <c r="P154" s="43"/>
      <c r="Q154" s="33" t="e">
        <f t="shared" si="22"/>
        <v>#DIV/0!</v>
      </c>
    </row>
    <row r="155" spans="2:17" ht="51.75" customHeight="1">
      <c r="B155" s="188" t="s">
        <v>96</v>
      </c>
      <c r="C155" s="102" t="s">
        <v>130</v>
      </c>
      <c r="D155" s="103">
        <v>44698</v>
      </c>
      <c r="E155" s="103">
        <v>0</v>
      </c>
      <c r="F155" s="43">
        <v>700000</v>
      </c>
      <c r="G155" s="43">
        <v>366889</v>
      </c>
      <c r="H155" s="24">
        <f t="shared" si="25"/>
        <v>52.41271428571429</v>
      </c>
      <c r="I155" s="43">
        <v>643890</v>
      </c>
      <c r="J155" s="43">
        <v>500000</v>
      </c>
      <c r="K155" s="24">
        <f>(J155/I155)*100</f>
        <v>77.6530152665828</v>
      </c>
      <c r="L155" s="43">
        <v>500000</v>
      </c>
      <c r="M155" s="43">
        <v>381336</v>
      </c>
      <c r="N155" s="33">
        <f t="shared" si="10"/>
        <v>76.2672</v>
      </c>
      <c r="O155" s="43">
        <v>381336</v>
      </c>
      <c r="P155" s="43">
        <v>79258</v>
      </c>
      <c r="Q155" s="33">
        <f t="shared" si="22"/>
        <v>20.784295214718778</v>
      </c>
    </row>
    <row r="156" spans="1:17" ht="26.25" customHeight="1">
      <c r="A156" s="186"/>
      <c r="B156" s="187"/>
      <c r="C156" s="41"/>
      <c r="D156" s="104"/>
      <c r="E156" s="104"/>
      <c r="F156" s="105"/>
      <c r="G156" s="105"/>
      <c r="H156" s="106"/>
      <c r="I156" s="106"/>
      <c r="J156" s="106"/>
      <c r="K156" s="106"/>
      <c r="L156" s="106"/>
      <c r="M156" s="105"/>
      <c r="N156" s="33"/>
      <c r="O156" s="105"/>
      <c r="P156" s="106"/>
      <c r="Q156" s="33"/>
    </row>
    <row r="157" spans="2:17" ht="97.5" customHeight="1">
      <c r="B157" s="168">
        <v>75616</v>
      </c>
      <c r="C157" s="30" t="s">
        <v>60</v>
      </c>
      <c r="D157" s="107">
        <f>SUM(D159:D166)</f>
        <v>3404504</v>
      </c>
      <c r="E157" s="107">
        <f>SUM(E159:E166)</f>
        <v>0</v>
      </c>
      <c r="F157" s="29">
        <f aca="true" t="shared" si="26" ref="F157:P157">SUM(F158)</f>
        <v>4081212</v>
      </c>
      <c r="G157" s="29">
        <f t="shared" si="26"/>
        <v>3579579.5899999994</v>
      </c>
      <c r="H157" s="29">
        <f t="shared" si="26"/>
        <v>87.70873921766376</v>
      </c>
      <c r="I157" s="29">
        <f t="shared" si="26"/>
        <v>4242354.630000001</v>
      </c>
      <c r="J157" s="29">
        <f t="shared" si="26"/>
        <v>4367000</v>
      </c>
      <c r="K157" s="29">
        <f t="shared" si="26"/>
        <v>102.93811764623739</v>
      </c>
      <c r="L157" s="29">
        <f t="shared" si="26"/>
        <v>4367000</v>
      </c>
      <c r="M157" s="29">
        <f t="shared" si="26"/>
        <v>3539160.3899999997</v>
      </c>
      <c r="N157" s="84">
        <f>(M157/L157)*100</f>
        <v>81.043288069613</v>
      </c>
      <c r="O157" s="29">
        <f t="shared" si="26"/>
        <v>4574041</v>
      </c>
      <c r="P157" s="29">
        <f t="shared" si="26"/>
        <v>4579200</v>
      </c>
      <c r="Q157" s="84">
        <f>(P157/O157)*100</f>
        <v>100.11278866979984</v>
      </c>
    </row>
    <row r="158" spans="2:17" ht="46.5" customHeight="1">
      <c r="B158" s="166"/>
      <c r="C158" s="30" t="s">
        <v>126</v>
      </c>
      <c r="D158" s="31"/>
      <c r="E158" s="31"/>
      <c r="F158" s="84">
        <f>SUM(F159:F166)</f>
        <v>4081212</v>
      </c>
      <c r="G158" s="84">
        <f>SUM(G159:G166)</f>
        <v>3579579.5899999994</v>
      </c>
      <c r="H158" s="29">
        <f>(G158/F158)*100</f>
        <v>87.70873921766376</v>
      </c>
      <c r="I158" s="84">
        <f>SUM(I159:I166)</f>
        <v>4242354.630000001</v>
      </c>
      <c r="J158" s="84">
        <f>SUM(J159:J166)</f>
        <v>4367000</v>
      </c>
      <c r="K158" s="29">
        <f>(J158/I158)*100</f>
        <v>102.93811764623739</v>
      </c>
      <c r="L158" s="84">
        <f>SUM(L159:L166)</f>
        <v>4367000</v>
      </c>
      <c r="M158" s="84">
        <f>SUM(M159:M166)</f>
        <v>3539160.3899999997</v>
      </c>
      <c r="N158" s="84">
        <f aca="true" t="shared" si="27" ref="N158:N217">(M158/L158)*100</f>
        <v>81.043288069613</v>
      </c>
      <c r="O158" s="84">
        <f>SUM(O159:O166)</f>
        <v>4574041</v>
      </c>
      <c r="P158" s="84">
        <f>SUM(P159:P166)</f>
        <v>4579200</v>
      </c>
      <c r="Q158" s="84">
        <f aca="true" t="shared" si="28" ref="Q158:Q177">(P158/O158)*100</f>
        <v>100.11278866979984</v>
      </c>
    </row>
    <row r="159" spans="2:17" ht="38.25" customHeight="1">
      <c r="B159" s="188" t="s">
        <v>71</v>
      </c>
      <c r="C159" s="5" t="s">
        <v>33</v>
      </c>
      <c r="D159" s="35">
        <v>2539000</v>
      </c>
      <c r="E159" s="35">
        <v>0</v>
      </c>
      <c r="F159" s="43">
        <v>2550000</v>
      </c>
      <c r="G159" s="43">
        <v>2238703.46</v>
      </c>
      <c r="H159" s="24">
        <f aca="true" t="shared" si="29" ref="H159:H166">(G159/F159)*100</f>
        <v>87.7922925490196</v>
      </c>
      <c r="I159" s="43">
        <v>2518703.46</v>
      </c>
      <c r="J159" s="43">
        <v>2600000</v>
      </c>
      <c r="K159" s="24">
        <f aca="true" t="shared" si="30" ref="K159:K165">(J159/I159)*100</f>
        <v>103.22771383337044</v>
      </c>
      <c r="L159" s="43">
        <v>2600000</v>
      </c>
      <c r="M159" s="43">
        <v>2328849.04</v>
      </c>
      <c r="N159" s="33">
        <f t="shared" si="27"/>
        <v>89.57111692307691</v>
      </c>
      <c r="O159" s="43">
        <v>2905550</v>
      </c>
      <c r="P159" s="43">
        <v>2910000</v>
      </c>
      <c r="Q159" s="33">
        <f t="shared" si="28"/>
        <v>100.15315516855672</v>
      </c>
    </row>
    <row r="160" spans="2:17" ht="36.75" customHeight="1">
      <c r="B160" s="177" t="s">
        <v>72</v>
      </c>
      <c r="C160" s="87" t="s">
        <v>34</v>
      </c>
      <c r="D160" s="31">
        <v>18583</v>
      </c>
      <c r="E160" s="31">
        <v>0</v>
      </c>
      <c r="F160" s="33">
        <v>37000</v>
      </c>
      <c r="G160" s="33">
        <v>17923.6</v>
      </c>
      <c r="H160" s="24">
        <f t="shared" si="29"/>
        <v>48.442162162162155</v>
      </c>
      <c r="I160" s="33">
        <v>23897.32</v>
      </c>
      <c r="J160" s="33">
        <v>25000</v>
      </c>
      <c r="K160" s="24">
        <f t="shared" si="30"/>
        <v>104.61424126220011</v>
      </c>
      <c r="L160" s="33">
        <v>25000</v>
      </c>
      <c r="M160" s="33">
        <v>22392</v>
      </c>
      <c r="N160" s="33">
        <f t="shared" si="27"/>
        <v>89.568</v>
      </c>
      <c r="O160" s="33">
        <v>25113</v>
      </c>
      <c r="P160" s="33">
        <v>55200</v>
      </c>
      <c r="Q160" s="33">
        <f t="shared" si="28"/>
        <v>219.8064747342014</v>
      </c>
    </row>
    <row r="161" spans="2:17" ht="36" customHeight="1">
      <c r="B161" s="188" t="s">
        <v>73</v>
      </c>
      <c r="C161" s="5" t="s">
        <v>35</v>
      </c>
      <c r="D161" s="35">
        <v>196465</v>
      </c>
      <c r="E161" s="35">
        <v>0</v>
      </c>
      <c r="F161" s="43">
        <v>135000</v>
      </c>
      <c r="G161" s="43">
        <v>120659.01</v>
      </c>
      <c r="H161" s="24">
        <f t="shared" si="29"/>
        <v>89.37704444444444</v>
      </c>
      <c r="I161" s="43">
        <v>140659.01</v>
      </c>
      <c r="J161" s="43">
        <v>140000</v>
      </c>
      <c r="K161" s="24">
        <f t="shared" si="30"/>
        <v>99.53148397674632</v>
      </c>
      <c r="L161" s="43">
        <v>140000</v>
      </c>
      <c r="M161" s="43">
        <v>116507.3</v>
      </c>
      <c r="N161" s="33">
        <f t="shared" si="27"/>
        <v>83.2195</v>
      </c>
      <c r="O161" s="43">
        <v>158507</v>
      </c>
      <c r="P161" s="43">
        <v>166000</v>
      </c>
      <c r="Q161" s="33">
        <f t="shared" si="28"/>
        <v>104.72723602112211</v>
      </c>
    </row>
    <row r="162" spans="1:17" s="220" customFormat="1" ht="33" customHeight="1">
      <c r="A162" s="6"/>
      <c r="B162" s="180" t="s">
        <v>76</v>
      </c>
      <c r="C162" s="87" t="s">
        <v>36</v>
      </c>
      <c r="D162" s="31">
        <v>153750</v>
      </c>
      <c r="E162" s="31">
        <v>0</v>
      </c>
      <c r="F162" s="33">
        <v>176712</v>
      </c>
      <c r="G162" s="33">
        <v>171963.83</v>
      </c>
      <c r="H162" s="24">
        <f t="shared" si="29"/>
        <v>97.31304608628729</v>
      </c>
      <c r="I162" s="33">
        <v>229285.2</v>
      </c>
      <c r="J162" s="33">
        <v>230000</v>
      </c>
      <c r="K162" s="24">
        <f t="shared" si="30"/>
        <v>100.31175147807186</v>
      </c>
      <c r="L162" s="33">
        <v>230000</v>
      </c>
      <c r="M162" s="33">
        <v>165613.6</v>
      </c>
      <c r="N162" s="33">
        <f t="shared" si="27"/>
        <v>72.00591304347826</v>
      </c>
      <c r="O162" s="33">
        <v>220818</v>
      </c>
      <c r="P162" s="33">
        <v>230000</v>
      </c>
      <c r="Q162" s="33">
        <f t="shared" si="28"/>
        <v>104.15817551105435</v>
      </c>
    </row>
    <row r="163" spans="2:17" ht="36.75" customHeight="1">
      <c r="B163" s="183" t="s">
        <v>77</v>
      </c>
      <c r="C163" s="5" t="s">
        <v>37</v>
      </c>
      <c r="D163" s="35">
        <v>17000</v>
      </c>
      <c r="E163" s="35">
        <v>0</v>
      </c>
      <c r="F163" s="43">
        <v>11000</v>
      </c>
      <c r="G163" s="43">
        <v>46879.25</v>
      </c>
      <c r="H163" s="24">
        <f t="shared" si="29"/>
        <v>426.175</v>
      </c>
      <c r="I163" s="43">
        <v>62505.6</v>
      </c>
      <c r="J163" s="43">
        <v>64000</v>
      </c>
      <c r="K163" s="24">
        <f t="shared" si="30"/>
        <v>102.39082578200993</v>
      </c>
      <c r="L163" s="43">
        <v>64000</v>
      </c>
      <c r="M163" s="43">
        <v>43261.5</v>
      </c>
      <c r="N163" s="33">
        <f t="shared" si="27"/>
        <v>67.59609375</v>
      </c>
      <c r="O163" s="43">
        <v>75558</v>
      </c>
      <c r="P163" s="43">
        <v>70000</v>
      </c>
      <c r="Q163" s="33">
        <f t="shared" si="28"/>
        <v>92.64406151565684</v>
      </c>
    </row>
    <row r="164" spans="1:17" s="220" customFormat="1" ht="37.5" customHeight="1">
      <c r="A164" s="6"/>
      <c r="B164" s="180" t="s">
        <v>74</v>
      </c>
      <c r="C164" s="101" t="s">
        <v>55</v>
      </c>
      <c r="D164" s="31">
        <v>431706</v>
      </c>
      <c r="E164" s="31">
        <v>0</v>
      </c>
      <c r="F164" s="33">
        <v>1133000</v>
      </c>
      <c r="G164" s="33">
        <v>894428.24</v>
      </c>
      <c r="H164" s="24">
        <f t="shared" si="29"/>
        <v>78.94335745807591</v>
      </c>
      <c r="I164" s="33">
        <v>1192571.04</v>
      </c>
      <c r="J164" s="33">
        <v>1193000</v>
      </c>
      <c r="K164" s="24">
        <f t="shared" si="30"/>
        <v>100.03596934569197</v>
      </c>
      <c r="L164" s="33">
        <v>1193000</v>
      </c>
      <c r="M164" s="33">
        <v>823687.2</v>
      </c>
      <c r="N164" s="33">
        <f t="shared" si="27"/>
        <v>69.04335289186923</v>
      </c>
      <c r="O164" s="33">
        <v>1098250</v>
      </c>
      <c r="P164" s="33">
        <v>1100000</v>
      </c>
      <c r="Q164" s="33">
        <f t="shared" si="28"/>
        <v>100.15934441156385</v>
      </c>
    </row>
    <row r="165" spans="2:17" ht="38.25" customHeight="1">
      <c r="B165" s="169" t="s">
        <v>63</v>
      </c>
      <c r="C165" s="41" t="s">
        <v>26</v>
      </c>
      <c r="D165" s="66">
        <v>10000</v>
      </c>
      <c r="E165" s="66">
        <v>0</v>
      </c>
      <c r="F165" s="33">
        <v>0</v>
      </c>
      <c r="G165" s="33">
        <v>9816.55</v>
      </c>
      <c r="H165" s="24">
        <v>0</v>
      </c>
      <c r="I165" s="33">
        <v>19633</v>
      </c>
      <c r="J165" s="33">
        <v>20000</v>
      </c>
      <c r="K165" s="24">
        <f t="shared" si="30"/>
        <v>101.86930168593695</v>
      </c>
      <c r="L165" s="33">
        <v>20000</v>
      </c>
      <c r="M165" s="33">
        <v>12447.06</v>
      </c>
      <c r="N165" s="33">
        <f t="shared" si="27"/>
        <v>62.235299999999995</v>
      </c>
      <c r="O165" s="33">
        <v>13465</v>
      </c>
      <c r="P165" s="33">
        <v>18000</v>
      </c>
      <c r="Q165" s="33">
        <f t="shared" si="28"/>
        <v>133.67991088005942</v>
      </c>
    </row>
    <row r="166" spans="2:17" ht="38.25" customHeight="1">
      <c r="B166" s="183" t="s">
        <v>75</v>
      </c>
      <c r="C166" s="102" t="s">
        <v>56</v>
      </c>
      <c r="D166" s="35">
        <v>38000</v>
      </c>
      <c r="E166" s="35">
        <v>0</v>
      </c>
      <c r="F166" s="43">
        <v>38500</v>
      </c>
      <c r="G166" s="43">
        <v>79205.65</v>
      </c>
      <c r="H166" s="24">
        <f t="shared" si="29"/>
        <v>205.72896103896105</v>
      </c>
      <c r="I166" s="43">
        <v>55100</v>
      </c>
      <c r="J166" s="43">
        <v>95000</v>
      </c>
      <c r="K166" s="24">
        <f>(J166/I166)*100</f>
        <v>172.41379310344826</v>
      </c>
      <c r="L166" s="43">
        <v>95000</v>
      </c>
      <c r="M166" s="43">
        <v>26402.69</v>
      </c>
      <c r="N166" s="33">
        <f t="shared" si="27"/>
        <v>27.792305263157896</v>
      </c>
      <c r="O166" s="43">
        <v>76780</v>
      </c>
      <c r="P166" s="43">
        <v>30000</v>
      </c>
      <c r="Q166" s="33">
        <f t="shared" si="28"/>
        <v>39.07267517582704</v>
      </c>
    </row>
    <row r="167" spans="2:17" ht="0.75" customHeight="1" hidden="1">
      <c r="B167" s="189"/>
      <c r="C167" s="53"/>
      <c r="D167" s="53"/>
      <c r="E167" s="53"/>
      <c r="F167" s="43"/>
      <c r="G167" s="43"/>
      <c r="H167" s="43"/>
      <c r="I167" s="43"/>
      <c r="J167" s="43"/>
      <c r="K167" s="43"/>
      <c r="L167" s="43"/>
      <c r="M167" s="43"/>
      <c r="N167" s="33" t="e">
        <f t="shared" si="27"/>
        <v>#DIV/0!</v>
      </c>
      <c r="O167" s="43"/>
      <c r="P167" s="43"/>
      <c r="Q167" s="33" t="e">
        <f t="shared" si="28"/>
        <v>#DIV/0!</v>
      </c>
    </row>
    <row r="168" spans="2:17" ht="50.25" customHeight="1">
      <c r="B168" s="190">
        <v>75618</v>
      </c>
      <c r="C168" s="108" t="s">
        <v>29</v>
      </c>
      <c r="D168" s="109">
        <f>SUM(D170:D170)</f>
        <v>856860</v>
      </c>
      <c r="E168" s="109">
        <f>SUM(E170:E170)</f>
        <v>0</v>
      </c>
      <c r="F168" s="110">
        <f aca="true" t="shared" si="31" ref="F168:P168">SUM(F169)</f>
        <v>810000</v>
      </c>
      <c r="G168" s="110">
        <f t="shared" si="31"/>
        <v>781381.3800000001</v>
      </c>
      <c r="H168" s="110">
        <f t="shared" si="31"/>
        <v>96.46683703703705</v>
      </c>
      <c r="I168" s="110">
        <f t="shared" si="31"/>
        <v>969116.3</v>
      </c>
      <c r="J168" s="110">
        <f t="shared" si="31"/>
        <v>985000</v>
      </c>
      <c r="K168" s="110">
        <f t="shared" si="31"/>
        <v>101.63898801413205</v>
      </c>
      <c r="L168" s="110">
        <f t="shared" si="31"/>
        <v>985000</v>
      </c>
      <c r="M168" s="110">
        <f t="shared" si="31"/>
        <v>642070.4099999999</v>
      </c>
      <c r="N168" s="84">
        <f t="shared" si="27"/>
        <v>65.18481319796953</v>
      </c>
      <c r="O168" s="110">
        <f t="shared" si="31"/>
        <v>827096.61</v>
      </c>
      <c r="P168" s="110">
        <f t="shared" si="31"/>
        <v>1642500</v>
      </c>
      <c r="Q168" s="84">
        <f t="shared" si="28"/>
        <v>198.5862328706679</v>
      </c>
    </row>
    <row r="169" spans="2:17" ht="46.5">
      <c r="B169" s="166"/>
      <c r="C169" s="30" t="s">
        <v>127</v>
      </c>
      <c r="D169" s="31"/>
      <c r="E169" s="31"/>
      <c r="F169" s="84">
        <f>SUM(F170:F172)</f>
        <v>810000</v>
      </c>
      <c r="G169" s="84">
        <f>SUM(G170:G172)</f>
        <v>781381.3800000001</v>
      </c>
      <c r="H169" s="29">
        <f>(G169/F169)*100</f>
        <v>96.46683703703705</v>
      </c>
      <c r="I169" s="84">
        <f>SUM(I170:I172)</f>
        <v>969116.3</v>
      </c>
      <c r="J169" s="84">
        <f>SUM(J170:J172)</f>
        <v>985000</v>
      </c>
      <c r="K169" s="29">
        <f>(J169/I169)*100</f>
        <v>101.63898801413205</v>
      </c>
      <c r="L169" s="84">
        <f>SUM(L170:L172)</f>
        <v>985000</v>
      </c>
      <c r="M169" s="84">
        <f>SUM(M170:M172)</f>
        <v>642070.4099999999</v>
      </c>
      <c r="N169" s="84">
        <f t="shared" si="27"/>
        <v>65.18481319796953</v>
      </c>
      <c r="O169" s="84">
        <f>SUM(O170:O172)</f>
        <v>827096.61</v>
      </c>
      <c r="P169" s="84">
        <f>SUM(P170:P172)</f>
        <v>1642500</v>
      </c>
      <c r="Q169" s="84">
        <f t="shared" si="28"/>
        <v>198.5862328706679</v>
      </c>
    </row>
    <row r="170" spans="2:17" ht="38.25" customHeight="1">
      <c r="B170" s="188" t="s">
        <v>78</v>
      </c>
      <c r="C170" s="5" t="s">
        <v>38</v>
      </c>
      <c r="D170" s="35">
        <v>856860</v>
      </c>
      <c r="E170" s="35">
        <v>0</v>
      </c>
      <c r="F170" s="43">
        <v>700000</v>
      </c>
      <c r="G170" s="43">
        <v>560984.93</v>
      </c>
      <c r="H170" s="24">
        <f>(G170/F170)*100</f>
        <v>80.14070428571429</v>
      </c>
      <c r="I170" s="43">
        <v>747979.8</v>
      </c>
      <c r="J170" s="43">
        <v>750000</v>
      </c>
      <c r="K170" s="24">
        <f>(J170/I170)*100</f>
        <v>100.27008750771076</v>
      </c>
      <c r="L170" s="43">
        <v>750000</v>
      </c>
      <c r="M170" s="43">
        <v>528890.22</v>
      </c>
      <c r="N170" s="33">
        <f t="shared" si="27"/>
        <v>70.51869599999999</v>
      </c>
      <c r="O170" s="43">
        <v>696890</v>
      </c>
      <c r="P170" s="43">
        <v>710000</v>
      </c>
      <c r="Q170" s="33">
        <f t="shared" si="28"/>
        <v>101.88121511285854</v>
      </c>
    </row>
    <row r="171" spans="2:17" ht="38.25" customHeight="1">
      <c r="B171" s="169" t="s">
        <v>63</v>
      </c>
      <c r="C171" s="41" t="s">
        <v>26</v>
      </c>
      <c r="D171" s="66">
        <v>10000</v>
      </c>
      <c r="E171" s="66">
        <v>0</v>
      </c>
      <c r="F171" s="33">
        <v>110000</v>
      </c>
      <c r="G171" s="33">
        <v>219259.95</v>
      </c>
      <c r="H171" s="24">
        <f>(G171/F171)*100</f>
        <v>199.3272272727273</v>
      </c>
      <c r="I171" s="33">
        <v>220000</v>
      </c>
      <c r="J171" s="33">
        <v>234000</v>
      </c>
      <c r="K171" s="24">
        <f>(J171/I171)*100</f>
        <v>106.36363636363637</v>
      </c>
      <c r="L171" s="33">
        <v>234000</v>
      </c>
      <c r="M171" s="33">
        <v>113025.23</v>
      </c>
      <c r="N171" s="33">
        <f t="shared" si="27"/>
        <v>48.30138034188034</v>
      </c>
      <c r="O171" s="33">
        <v>130000</v>
      </c>
      <c r="P171" s="33">
        <v>932000</v>
      </c>
      <c r="Q171" s="33">
        <f t="shared" si="28"/>
        <v>716.9230769230769</v>
      </c>
    </row>
    <row r="172" spans="1:17" s="220" customFormat="1" ht="36.75" customHeight="1">
      <c r="A172" s="6"/>
      <c r="B172" s="180" t="s">
        <v>68</v>
      </c>
      <c r="C172" s="87" t="s">
        <v>24</v>
      </c>
      <c r="D172" s="31">
        <v>153750</v>
      </c>
      <c r="E172" s="31">
        <v>0</v>
      </c>
      <c r="F172" s="33">
        <v>0</v>
      </c>
      <c r="G172" s="33">
        <v>1136.5</v>
      </c>
      <c r="H172" s="24">
        <v>0</v>
      </c>
      <c r="I172" s="33">
        <v>1136.5</v>
      </c>
      <c r="J172" s="33">
        <v>1000</v>
      </c>
      <c r="K172" s="24">
        <f>(J172/I172)*100</f>
        <v>87.98944126704795</v>
      </c>
      <c r="L172" s="33">
        <v>1000</v>
      </c>
      <c r="M172" s="33">
        <v>154.96</v>
      </c>
      <c r="N172" s="33">
        <f t="shared" si="27"/>
        <v>15.496000000000002</v>
      </c>
      <c r="O172" s="33">
        <v>206.61</v>
      </c>
      <c r="P172" s="33">
        <v>500</v>
      </c>
      <c r="Q172" s="33">
        <f t="shared" si="28"/>
        <v>242.001839213978</v>
      </c>
    </row>
    <row r="173" spans="2:17" ht="48" customHeight="1">
      <c r="B173" s="169">
        <v>75621</v>
      </c>
      <c r="C173" s="111" t="s">
        <v>30</v>
      </c>
      <c r="D173" s="99">
        <f>SUM(D175:D176)</f>
        <v>14722408</v>
      </c>
      <c r="E173" s="99">
        <f>SUM(E175:E176)</f>
        <v>0</v>
      </c>
      <c r="F173" s="84">
        <f aca="true" t="shared" si="32" ref="F173:P173">SUM(F174)</f>
        <v>19130860</v>
      </c>
      <c r="G173" s="84">
        <f t="shared" si="32"/>
        <v>13633236.04</v>
      </c>
      <c r="H173" s="84">
        <f t="shared" si="32"/>
        <v>71.26305895291691</v>
      </c>
      <c r="I173" s="84">
        <f t="shared" si="32"/>
        <v>19582937.44</v>
      </c>
      <c r="J173" s="84">
        <f t="shared" si="32"/>
        <v>22565047</v>
      </c>
      <c r="K173" s="84">
        <f t="shared" si="32"/>
        <v>115.22810134657713</v>
      </c>
      <c r="L173" s="84">
        <f t="shared" si="32"/>
        <v>22565047</v>
      </c>
      <c r="M173" s="84">
        <f t="shared" si="32"/>
        <v>15600023.98</v>
      </c>
      <c r="N173" s="84">
        <f t="shared" si="27"/>
        <v>69.13357627839197</v>
      </c>
      <c r="O173" s="84">
        <f t="shared" si="32"/>
        <v>22412657</v>
      </c>
      <c r="P173" s="84">
        <f t="shared" si="32"/>
        <v>25445535</v>
      </c>
      <c r="Q173" s="84">
        <f t="shared" si="28"/>
        <v>113.53198775138532</v>
      </c>
    </row>
    <row r="174" spans="2:17" ht="46.5">
      <c r="B174" s="166"/>
      <c r="C174" s="30" t="s">
        <v>123</v>
      </c>
      <c r="D174" s="31"/>
      <c r="E174" s="31"/>
      <c r="F174" s="84">
        <f>SUM(F175:F176)</f>
        <v>19130860</v>
      </c>
      <c r="G174" s="84">
        <f>SUM(G175:G176)</f>
        <v>13633236.04</v>
      </c>
      <c r="H174" s="29">
        <f>(G174/F174)*100</f>
        <v>71.26305895291691</v>
      </c>
      <c r="I174" s="84">
        <f>SUM(I175:I176)</f>
        <v>19582937.44</v>
      </c>
      <c r="J174" s="84">
        <f>SUM(J175:J176)</f>
        <v>22565047</v>
      </c>
      <c r="K174" s="29">
        <f>(J174/I174)*100</f>
        <v>115.22810134657713</v>
      </c>
      <c r="L174" s="84">
        <f>SUM(L175:L176)</f>
        <v>22565047</v>
      </c>
      <c r="M174" s="84">
        <f>SUM(M175:M176)</f>
        <v>15600023.98</v>
      </c>
      <c r="N174" s="84">
        <f t="shared" si="27"/>
        <v>69.13357627839197</v>
      </c>
      <c r="O174" s="84">
        <f>SUM(O175:O176)</f>
        <v>22412657</v>
      </c>
      <c r="P174" s="84">
        <f>SUM(P175:P176)</f>
        <v>25445535</v>
      </c>
      <c r="Q174" s="84">
        <f t="shared" si="28"/>
        <v>113.53198775138532</v>
      </c>
    </row>
    <row r="175" spans="2:17" ht="41.25" customHeight="1">
      <c r="B175" s="188" t="s">
        <v>79</v>
      </c>
      <c r="C175" s="5" t="s">
        <v>39</v>
      </c>
      <c r="D175" s="35">
        <v>14306463</v>
      </c>
      <c r="E175" s="35">
        <v>0</v>
      </c>
      <c r="F175" s="43">
        <v>18036495</v>
      </c>
      <c r="G175" s="43">
        <v>12971033</v>
      </c>
      <c r="H175" s="43">
        <f>(G175/F175)*100</f>
        <v>71.91548579699104</v>
      </c>
      <c r="I175" s="43">
        <v>18700000</v>
      </c>
      <c r="J175" s="43">
        <v>21567909</v>
      </c>
      <c r="K175" s="43">
        <f>(J175/I175)*100</f>
        <v>115.33641176470589</v>
      </c>
      <c r="L175" s="43">
        <v>21567909</v>
      </c>
      <c r="M175" s="43">
        <v>14966463</v>
      </c>
      <c r="N175" s="62">
        <f t="shared" si="27"/>
        <v>69.39227627490455</v>
      </c>
      <c r="O175" s="43">
        <v>21567909</v>
      </c>
      <c r="P175" s="43">
        <v>24595535</v>
      </c>
      <c r="Q175" s="62">
        <f t="shared" si="28"/>
        <v>114.03764268478692</v>
      </c>
    </row>
    <row r="176" spans="1:17" s="239" customFormat="1" ht="33" customHeight="1">
      <c r="A176" s="85"/>
      <c r="B176" s="177" t="s">
        <v>80</v>
      </c>
      <c r="C176" s="101" t="s">
        <v>40</v>
      </c>
      <c r="D176" s="31">
        <v>415945</v>
      </c>
      <c r="E176" s="31">
        <v>0</v>
      </c>
      <c r="F176" s="33">
        <v>1094365</v>
      </c>
      <c r="G176" s="33">
        <v>662203.04</v>
      </c>
      <c r="H176" s="33">
        <f>(G176/F176)*100</f>
        <v>60.51025389152615</v>
      </c>
      <c r="I176" s="33">
        <v>882937.44</v>
      </c>
      <c r="J176" s="33">
        <v>997138</v>
      </c>
      <c r="K176" s="33">
        <f>(J176/I176)*100</f>
        <v>112.93416213044493</v>
      </c>
      <c r="L176" s="33">
        <v>997138</v>
      </c>
      <c r="M176" s="33">
        <v>633560.98</v>
      </c>
      <c r="N176" s="33">
        <f t="shared" si="27"/>
        <v>63.53794359456765</v>
      </c>
      <c r="O176" s="33">
        <v>844748</v>
      </c>
      <c r="P176" s="33">
        <v>850000</v>
      </c>
      <c r="Q176" s="33">
        <f t="shared" si="28"/>
        <v>100.62172387504913</v>
      </c>
    </row>
    <row r="177" spans="1:17" s="208" customFormat="1" ht="27.75" customHeight="1">
      <c r="A177" s="85"/>
      <c r="B177" s="255"/>
      <c r="C177" s="256" t="s">
        <v>12</v>
      </c>
      <c r="D177" s="249">
        <f>SUM(D140,D145,D157,D168,D173)</f>
        <v>29696692</v>
      </c>
      <c r="E177" s="249">
        <f>SUM(E140,E145,E157,E168,E173)</f>
        <v>0</v>
      </c>
      <c r="F177" s="84">
        <f>SUM(F140,F145,F157,F168,F173)</f>
        <v>37341155</v>
      </c>
      <c r="G177" s="84">
        <f>SUM(G140,G145,G157,G168,G173)</f>
        <v>27885795.85</v>
      </c>
      <c r="H177" s="84">
        <f>(G177/F177)*100</f>
        <v>74.67845022469177</v>
      </c>
      <c r="I177" s="84">
        <f>SUM(I140,I145,I157,I168,I173)</f>
        <v>38061457.88</v>
      </c>
      <c r="J177" s="84">
        <f>SUM(J140,J145,J157,J168,J173)</f>
        <v>41429117</v>
      </c>
      <c r="K177" s="84">
        <f>(J177/I177)*100</f>
        <v>108.84795093928756</v>
      </c>
      <c r="L177" s="84">
        <f>SUM(L140,L145,L157,L168,L173)</f>
        <v>41429117</v>
      </c>
      <c r="M177" s="84">
        <f>SUM(M140,M145,M157,M168,M173)</f>
        <v>30332698.880000003</v>
      </c>
      <c r="N177" s="84">
        <f t="shared" si="27"/>
        <v>73.2158951879182</v>
      </c>
      <c r="O177" s="84">
        <f>SUM(O140,O145,O157,O168,O173)</f>
        <v>41583282.74</v>
      </c>
      <c r="P177" s="84">
        <f>SUM(P140,P145,P157,P168,P173)</f>
        <v>45742554</v>
      </c>
      <c r="Q177" s="84">
        <f t="shared" si="28"/>
        <v>110.00226770456266</v>
      </c>
    </row>
    <row r="178" spans="1:17" s="208" customFormat="1" ht="23.25">
      <c r="A178" s="85"/>
      <c r="B178" s="198"/>
      <c r="C178" s="85"/>
      <c r="D178" s="85"/>
      <c r="E178" s="85"/>
      <c r="F178" s="254"/>
      <c r="G178" s="254"/>
      <c r="H178" s="112"/>
      <c r="I178" s="254"/>
      <c r="J178" s="112"/>
      <c r="K178" s="112"/>
      <c r="L178" s="254"/>
      <c r="M178" s="254"/>
      <c r="N178" s="112"/>
      <c r="O178" s="254"/>
      <c r="P178" s="112"/>
      <c r="Q178" s="70"/>
    </row>
    <row r="179" spans="1:17" s="208" customFormat="1" ht="25.5" customHeight="1">
      <c r="A179" s="85"/>
      <c r="B179" s="167">
        <v>758</v>
      </c>
      <c r="C179" s="210" t="s">
        <v>2</v>
      </c>
      <c r="D179" s="101"/>
      <c r="E179" s="101"/>
      <c r="F179" s="209"/>
      <c r="G179" s="209"/>
      <c r="H179" s="33"/>
      <c r="I179" s="209"/>
      <c r="J179" s="33"/>
      <c r="K179" s="33"/>
      <c r="L179" s="209"/>
      <c r="M179" s="209"/>
      <c r="N179" s="33"/>
      <c r="O179" s="209"/>
      <c r="P179" s="33"/>
      <c r="Q179" s="33"/>
    </row>
    <row r="180" spans="2:17" ht="23.25">
      <c r="B180" s="53"/>
      <c r="D180" s="35"/>
      <c r="E180" s="35"/>
      <c r="F180" s="44"/>
      <c r="G180" s="44"/>
      <c r="H180" s="43"/>
      <c r="I180" s="44"/>
      <c r="J180" s="43"/>
      <c r="K180" s="43"/>
      <c r="L180" s="44"/>
      <c r="M180" s="44"/>
      <c r="N180" s="62"/>
      <c r="O180" s="44"/>
      <c r="P180" s="43"/>
      <c r="Q180" s="62"/>
    </row>
    <row r="181" spans="2:17" ht="23.25">
      <c r="B181" s="184">
        <v>75801</v>
      </c>
      <c r="C181" s="30" t="s">
        <v>31</v>
      </c>
      <c r="D181" s="28">
        <f>SUM(D183)</f>
        <v>14211043</v>
      </c>
      <c r="E181" s="28">
        <f>SUM(E183)</f>
        <v>-7317</v>
      </c>
      <c r="F181" s="29">
        <f>SUM(F183)</f>
        <v>18281561</v>
      </c>
      <c r="G181" s="29">
        <f>SUM(G183)</f>
        <v>15482232</v>
      </c>
      <c r="H181" s="29">
        <f>(G181/F181)*100</f>
        <v>84.68769160357806</v>
      </c>
      <c r="I181" s="29">
        <f>SUM(I183)</f>
        <v>18281561</v>
      </c>
      <c r="J181" s="29">
        <f>SUM(J183)</f>
        <v>18654241</v>
      </c>
      <c r="K181" s="29">
        <f>(J181/I181)*100</f>
        <v>102.03855677313331</v>
      </c>
      <c r="L181" s="29">
        <f>SUM(L183)</f>
        <v>18402437</v>
      </c>
      <c r="M181" s="29">
        <f>SUM(M183)</f>
        <v>15571292</v>
      </c>
      <c r="N181" s="29">
        <f t="shared" si="27"/>
        <v>84.6153800173314</v>
      </c>
      <c r="O181" s="29">
        <f>SUM(O183)</f>
        <v>18402437</v>
      </c>
      <c r="P181" s="29">
        <f>SUM(P183)</f>
        <v>19146408</v>
      </c>
      <c r="Q181" s="29">
        <f>(P181/O181)*100</f>
        <v>104.04278520285114</v>
      </c>
    </row>
    <row r="182" spans="2:17" ht="46.5">
      <c r="B182" s="166"/>
      <c r="C182" s="30" t="s">
        <v>126</v>
      </c>
      <c r="D182" s="31"/>
      <c r="E182" s="31"/>
      <c r="F182" s="84">
        <f>SUM(F183)</f>
        <v>18281561</v>
      </c>
      <c r="G182" s="84">
        <f>SUM(G183)</f>
        <v>15482232</v>
      </c>
      <c r="H182" s="29">
        <f>(G182/F182)*100</f>
        <v>84.68769160357806</v>
      </c>
      <c r="I182" s="84">
        <f>SUM(I183)</f>
        <v>18281561</v>
      </c>
      <c r="J182" s="84">
        <f>SUM(J183)</f>
        <v>18654241</v>
      </c>
      <c r="K182" s="29">
        <f>(J182/I182)*100</f>
        <v>102.03855677313331</v>
      </c>
      <c r="L182" s="84">
        <f>SUM(L183)</f>
        <v>18402437</v>
      </c>
      <c r="M182" s="84">
        <f>SUM(M183)</f>
        <v>15571292</v>
      </c>
      <c r="N182" s="84">
        <f t="shared" si="27"/>
        <v>84.6153800173314</v>
      </c>
      <c r="O182" s="84">
        <f>SUM(O183)</f>
        <v>18402437</v>
      </c>
      <c r="P182" s="84">
        <f>SUM(P183)</f>
        <v>19146408</v>
      </c>
      <c r="Q182" s="84">
        <f>(P182/O182)*100</f>
        <v>104.04278520285114</v>
      </c>
    </row>
    <row r="183" spans="2:17" ht="23.25">
      <c r="B183" s="191">
        <v>2920</v>
      </c>
      <c r="C183" s="87" t="s">
        <v>41</v>
      </c>
      <c r="D183" s="31">
        <v>14211043</v>
      </c>
      <c r="E183" s="31">
        <v>-7317</v>
      </c>
      <c r="F183" s="33">
        <v>18281561</v>
      </c>
      <c r="G183" s="33">
        <v>15482232</v>
      </c>
      <c r="H183" s="24">
        <f>(G183/F183)*100</f>
        <v>84.68769160357806</v>
      </c>
      <c r="I183" s="33">
        <v>18281561</v>
      </c>
      <c r="J183" s="33">
        <v>18654241</v>
      </c>
      <c r="K183" s="24">
        <f>(J183/I183)*100</f>
        <v>102.03855677313331</v>
      </c>
      <c r="L183" s="33">
        <v>18402437</v>
      </c>
      <c r="M183" s="33">
        <v>15571292</v>
      </c>
      <c r="N183" s="33">
        <f t="shared" si="27"/>
        <v>84.6153800173314</v>
      </c>
      <c r="O183" s="33">
        <v>18402437</v>
      </c>
      <c r="P183" s="33">
        <v>19146408</v>
      </c>
      <c r="Q183" s="33">
        <f>(P183/O183)*100</f>
        <v>104.04278520285114</v>
      </c>
    </row>
    <row r="184" spans="2:17" ht="23.25">
      <c r="B184" s="165"/>
      <c r="D184" s="35"/>
      <c r="E184" s="35"/>
      <c r="F184" s="43"/>
      <c r="G184" s="43"/>
      <c r="H184" s="43"/>
      <c r="I184" s="43"/>
      <c r="J184" s="43"/>
      <c r="K184" s="43"/>
      <c r="L184" s="43"/>
      <c r="M184" s="43"/>
      <c r="N184" s="62"/>
      <c r="O184" s="43"/>
      <c r="P184" s="43"/>
      <c r="Q184" s="62"/>
    </row>
    <row r="185" spans="2:17" ht="23.25">
      <c r="B185" s="184">
        <v>75807</v>
      </c>
      <c r="C185" s="30" t="s">
        <v>94</v>
      </c>
      <c r="D185" s="28">
        <f>SUM(D187)</f>
        <v>14211043</v>
      </c>
      <c r="E185" s="28">
        <f>SUM(E187)</f>
        <v>-7317</v>
      </c>
      <c r="F185" s="29">
        <f>SUM(F187)</f>
        <v>770921</v>
      </c>
      <c r="G185" s="29">
        <f>SUM(G187)</f>
        <v>578187</v>
      </c>
      <c r="H185" s="29">
        <f>(G185/F185)*100</f>
        <v>74.9995135688352</v>
      </c>
      <c r="I185" s="29">
        <f>SUM(I187)</f>
        <v>770921</v>
      </c>
      <c r="J185" s="29">
        <f>SUM(J187)</f>
        <v>543360</v>
      </c>
      <c r="K185" s="29">
        <f>(J185/I185)*100</f>
        <v>70.48193005508995</v>
      </c>
      <c r="L185" s="29">
        <f>SUM(L187)</f>
        <v>543360</v>
      </c>
      <c r="M185" s="29">
        <f>SUM(M187)</f>
        <v>407520</v>
      </c>
      <c r="N185" s="29">
        <f t="shared" si="27"/>
        <v>75</v>
      </c>
      <c r="O185" s="29">
        <f>SUM(O187)</f>
        <v>543360</v>
      </c>
      <c r="P185" s="29">
        <f>SUM(P187)</f>
        <v>408715</v>
      </c>
      <c r="Q185" s="29">
        <f>(P185/O185)*100</f>
        <v>75.21992785630152</v>
      </c>
    </row>
    <row r="186" spans="2:17" ht="46.5">
      <c r="B186" s="166"/>
      <c r="C186" s="30" t="s">
        <v>131</v>
      </c>
      <c r="D186" s="31"/>
      <c r="E186" s="31"/>
      <c r="F186" s="84">
        <f>SUM(F187)</f>
        <v>770921</v>
      </c>
      <c r="G186" s="84">
        <f>SUM(G187)</f>
        <v>578187</v>
      </c>
      <c r="H186" s="29">
        <f>(G186/F186)*100</f>
        <v>74.9995135688352</v>
      </c>
      <c r="I186" s="84">
        <f>SUM(I187)</f>
        <v>770921</v>
      </c>
      <c r="J186" s="84">
        <f>SUM(J187)</f>
        <v>543360</v>
      </c>
      <c r="K186" s="29">
        <f>(J186/I186)*100</f>
        <v>70.48193005508995</v>
      </c>
      <c r="L186" s="84">
        <f>SUM(L187)</f>
        <v>543360</v>
      </c>
      <c r="M186" s="84">
        <f>SUM(M187)</f>
        <v>407520</v>
      </c>
      <c r="N186" s="84">
        <f t="shared" si="27"/>
        <v>75</v>
      </c>
      <c r="O186" s="84">
        <f>SUM(O187)</f>
        <v>543360</v>
      </c>
      <c r="P186" s="84">
        <f>SUM(P187)</f>
        <v>408715</v>
      </c>
      <c r="Q186" s="84">
        <f>(P186/O186)*100</f>
        <v>75.21992785630152</v>
      </c>
    </row>
    <row r="187" spans="2:17" ht="23.25">
      <c r="B187" s="191">
        <v>2920</v>
      </c>
      <c r="C187" s="87" t="s">
        <v>41</v>
      </c>
      <c r="D187" s="31">
        <v>14211043</v>
      </c>
      <c r="E187" s="31">
        <v>-7317</v>
      </c>
      <c r="F187" s="33">
        <v>770921</v>
      </c>
      <c r="G187" s="33">
        <v>578187</v>
      </c>
      <c r="H187" s="24">
        <f>(G187/F187)*100</f>
        <v>74.9995135688352</v>
      </c>
      <c r="I187" s="33">
        <v>770921</v>
      </c>
      <c r="J187" s="33">
        <v>543360</v>
      </c>
      <c r="K187" s="24">
        <f>(J187/I187)*100</f>
        <v>70.48193005508995</v>
      </c>
      <c r="L187" s="33">
        <v>543360</v>
      </c>
      <c r="M187" s="33">
        <v>407520</v>
      </c>
      <c r="N187" s="33">
        <f t="shared" si="27"/>
        <v>75</v>
      </c>
      <c r="O187" s="33">
        <v>543360</v>
      </c>
      <c r="P187" s="33">
        <v>408715</v>
      </c>
      <c r="Q187" s="33">
        <f>(P187/O187)*100</f>
        <v>75.21992785630152</v>
      </c>
    </row>
    <row r="188" spans="2:17" ht="23.25">
      <c r="B188" s="165"/>
      <c r="C188" s="85"/>
      <c r="D188" s="35"/>
      <c r="E188" s="35"/>
      <c r="F188" s="43"/>
      <c r="G188" s="43"/>
      <c r="H188" s="43"/>
      <c r="I188" s="43"/>
      <c r="J188" s="43"/>
      <c r="K188" s="43"/>
      <c r="L188" s="44"/>
      <c r="M188" s="43"/>
      <c r="N188" s="62"/>
      <c r="O188" s="43"/>
      <c r="P188" s="43"/>
      <c r="Q188" s="62"/>
    </row>
    <row r="189" spans="2:17" ht="23.25">
      <c r="B189" s="184">
        <v>75814</v>
      </c>
      <c r="C189" s="30" t="s">
        <v>187</v>
      </c>
      <c r="D189" s="28">
        <f>SUM(D191)</f>
        <v>14211043</v>
      </c>
      <c r="E189" s="28">
        <f>SUM(E191)</f>
        <v>-7317</v>
      </c>
      <c r="F189" s="29">
        <f>SUM(F191)</f>
        <v>770921</v>
      </c>
      <c r="G189" s="29">
        <f>SUM(G191)</f>
        <v>578187</v>
      </c>
      <c r="H189" s="29">
        <f>(G189/F189)*100</f>
        <v>74.9995135688352</v>
      </c>
      <c r="I189" s="29">
        <f>SUM(I191)</f>
        <v>770921</v>
      </c>
      <c r="J189" s="29">
        <f>SUM(J191)</f>
        <v>0</v>
      </c>
      <c r="K189" s="29">
        <f>(J189/I189)*100</f>
        <v>0</v>
      </c>
      <c r="L189" s="29">
        <f>SUM(L191)</f>
        <v>0</v>
      </c>
      <c r="M189" s="29">
        <f>SUM(M191)</f>
        <v>9.75</v>
      </c>
      <c r="N189" s="29">
        <v>0</v>
      </c>
      <c r="O189" s="29">
        <f>SUM(O191)</f>
        <v>9.75</v>
      </c>
      <c r="P189" s="29">
        <f>SUM(P191)</f>
        <v>0</v>
      </c>
      <c r="Q189" s="29">
        <v>0</v>
      </c>
    </row>
    <row r="190" spans="2:17" ht="46.5">
      <c r="B190" s="166"/>
      <c r="C190" s="30" t="s">
        <v>131</v>
      </c>
      <c r="D190" s="31"/>
      <c r="E190" s="31"/>
      <c r="F190" s="84">
        <f>SUM(F191)</f>
        <v>770921</v>
      </c>
      <c r="G190" s="84">
        <f>SUM(G191)</f>
        <v>578187</v>
      </c>
      <c r="H190" s="29">
        <f>(G190/F190)*100</f>
        <v>74.9995135688352</v>
      </c>
      <c r="I190" s="84">
        <f>SUM(I191)</f>
        <v>770921</v>
      </c>
      <c r="J190" s="84">
        <f>SUM(J191)</f>
        <v>0</v>
      </c>
      <c r="K190" s="29">
        <f>(J190/I190)*100</f>
        <v>0</v>
      </c>
      <c r="L190" s="84">
        <f>SUM(L191)</f>
        <v>0</v>
      </c>
      <c r="M190" s="84">
        <f>SUM(M191)</f>
        <v>9.75</v>
      </c>
      <c r="N190" s="84">
        <v>0</v>
      </c>
      <c r="O190" s="84">
        <f>SUM(O191)</f>
        <v>9.75</v>
      </c>
      <c r="P190" s="84">
        <f>SUM(P191)</f>
        <v>0</v>
      </c>
      <c r="Q190" s="84">
        <v>0</v>
      </c>
    </row>
    <row r="191" spans="2:17" ht="23.25">
      <c r="B191" s="191">
        <v>2980</v>
      </c>
      <c r="C191" s="87" t="s">
        <v>185</v>
      </c>
      <c r="D191" s="31">
        <v>14211043</v>
      </c>
      <c r="E191" s="31">
        <v>-7317</v>
      </c>
      <c r="F191" s="33">
        <v>770921</v>
      </c>
      <c r="G191" s="33">
        <v>578187</v>
      </c>
      <c r="H191" s="24">
        <f>(G191/F191)*100</f>
        <v>74.9995135688352</v>
      </c>
      <c r="I191" s="33">
        <v>770921</v>
      </c>
      <c r="J191" s="33">
        <v>0</v>
      </c>
      <c r="K191" s="24">
        <f>(J191/I191)*100</f>
        <v>0</v>
      </c>
      <c r="L191" s="33">
        <v>0</v>
      </c>
      <c r="M191" s="33">
        <v>9.75</v>
      </c>
      <c r="N191" s="33">
        <v>0</v>
      </c>
      <c r="O191" s="33">
        <v>9.75</v>
      </c>
      <c r="P191" s="33">
        <v>0</v>
      </c>
      <c r="Q191" s="33">
        <v>0</v>
      </c>
    </row>
    <row r="192" spans="2:17" ht="23.25">
      <c r="B192" s="165"/>
      <c r="C192" s="85"/>
      <c r="D192" s="35"/>
      <c r="E192" s="35"/>
      <c r="F192" s="43"/>
      <c r="G192" s="43"/>
      <c r="H192" s="43"/>
      <c r="I192" s="43"/>
      <c r="J192" s="43"/>
      <c r="K192" s="43"/>
      <c r="L192" s="44"/>
      <c r="M192" s="43"/>
      <c r="N192" s="62"/>
      <c r="O192" s="43"/>
      <c r="P192" s="43"/>
      <c r="Q192" s="62"/>
    </row>
    <row r="193" spans="2:17" ht="23.25">
      <c r="B193" s="184">
        <v>75815</v>
      </c>
      <c r="C193" s="30" t="s">
        <v>185</v>
      </c>
      <c r="D193" s="28">
        <f>SUM(D195)</f>
        <v>14211043</v>
      </c>
      <c r="E193" s="28">
        <f>SUM(E195)</f>
        <v>-7317</v>
      </c>
      <c r="F193" s="29">
        <f>SUM(F195)</f>
        <v>770921</v>
      </c>
      <c r="G193" s="29">
        <f>SUM(G195)</f>
        <v>578187</v>
      </c>
      <c r="H193" s="29">
        <f>(G193/F193)*100</f>
        <v>74.9995135688352</v>
      </c>
      <c r="I193" s="29">
        <f>SUM(I195)</f>
        <v>770921</v>
      </c>
      <c r="J193" s="29">
        <f>SUM(J195)</f>
        <v>0</v>
      </c>
      <c r="K193" s="29">
        <f>(J193/I193)*100</f>
        <v>0</v>
      </c>
      <c r="L193" s="29">
        <f>SUM(L195)</f>
        <v>0</v>
      </c>
      <c r="M193" s="29">
        <f>SUM(M195)</f>
        <v>32.24</v>
      </c>
      <c r="N193" s="29">
        <v>0</v>
      </c>
      <c r="O193" s="29">
        <f>SUM(O195)</f>
        <v>32.24</v>
      </c>
      <c r="P193" s="29">
        <f>SUM(P195)</f>
        <v>0</v>
      </c>
      <c r="Q193" s="29">
        <v>0</v>
      </c>
    </row>
    <row r="194" spans="2:17" ht="46.5">
      <c r="B194" s="166"/>
      <c r="C194" s="30" t="s">
        <v>131</v>
      </c>
      <c r="D194" s="31"/>
      <c r="E194" s="31"/>
      <c r="F194" s="84">
        <f>SUM(F195)</f>
        <v>770921</v>
      </c>
      <c r="G194" s="84">
        <f>SUM(G195)</f>
        <v>578187</v>
      </c>
      <c r="H194" s="29">
        <f>(G194/F194)*100</f>
        <v>74.9995135688352</v>
      </c>
      <c r="I194" s="84">
        <f>SUM(I195)</f>
        <v>770921</v>
      </c>
      <c r="J194" s="84">
        <f>SUM(J195)</f>
        <v>0</v>
      </c>
      <c r="K194" s="29">
        <f>(J194/I194)*100</f>
        <v>0</v>
      </c>
      <c r="L194" s="84">
        <f>SUM(L195)</f>
        <v>0</v>
      </c>
      <c r="M194" s="84">
        <f>SUM(M195)</f>
        <v>32.24</v>
      </c>
      <c r="N194" s="84">
        <v>0</v>
      </c>
      <c r="O194" s="84">
        <f>SUM(O195)</f>
        <v>32.24</v>
      </c>
      <c r="P194" s="84">
        <f>SUM(P195)</f>
        <v>0</v>
      </c>
      <c r="Q194" s="84">
        <v>0</v>
      </c>
    </row>
    <row r="195" spans="2:17" ht="23.25">
      <c r="B195" s="191">
        <v>2980</v>
      </c>
      <c r="C195" s="87" t="s">
        <v>185</v>
      </c>
      <c r="D195" s="31">
        <v>14211043</v>
      </c>
      <c r="E195" s="31">
        <v>-7317</v>
      </c>
      <c r="F195" s="33">
        <v>770921</v>
      </c>
      <c r="G195" s="33">
        <v>578187</v>
      </c>
      <c r="H195" s="24">
        <f>(G195/F195)*100</f>
        <v>74.9995135688352</v>
      </c>
      <c r="I195" s="33">
        <v>770921</v>
      </c>
      <c r="J195" s="33">
        <v>0</v>
      </c>
      <c r="K195" s="24">
        <f>(J195/I195)*100</f>
        <v>0</v>
      </c>
      <c r="L195" s="33">
        <v>0</v>
      </c>
      <c r="M195" s="33">
        <v>32.24</v>
      </c>
      <c r="N195" s="33">
        <v>0</v>
      </c>
      <c r="O195" s="33">
        <v>32.24</v>
      </c>
      <c r="P195" s="33">
        <v>0</v>
      </c>
      <c r="Q195" s="33">
        <v>0</v>
      </c>
    </row>
    <row r="196" spans="2:17" ht="23.25">
      <c r="B196" s="164"/>
      <c r="C196" s="65"/>
      <c r="D196" s="32"/>
      <c r="E196" s="32"/>
      <c r="F196" s="24"/>
      <c r="G196" s="24"/>
      <c r="H196" s="24"/>
      <c r="I196" s="24"/>
      <c r="J196" s="24"/>
      <c r="K196" s="24"/>
      <c r="L196" s="24"/>
      <c r="M196" s="24"/>
      <c r="N196" s="33"/>
      <c r="O196" s="24"/>
      <c r="P196" s="24"/>
      <c r="Q196" s="33"/>
    </row>
    <row r="197" spans="2:17" ht="23.25">
      <c r="B197" s="184">
        <v>75831</v>
      </c>
      <c r="C197" s="30" t="s">
        <v>32</v>
      </c>
      <c r="D197" s="28">
        <f>SUM(D199)</f>
        <v>2249466</v>
      </c>
      <c r="E197" s="28">
        <f>SUM(E199)</f>
        <v>0</v>
      </c>
      <c r="F197" s="29">
        <f>SUM(F199)</f>
        <v>792383</v>
      </c>
      <c r="G197" s="29">
        <f>SUM(G199)</f>
        <v>594288</v>
      </c>
      <c r="H197" s="29">
        <f>(G197/F197)*100</f>
        <v>75.00009465119771</v>
      </c>
      <c r="I197" s="29">
        <f>SUM(I199)</f>
        <v>792383</v>
      </c>
      <c r="J197" s="29">
        <f>SUM(J199)</f>
        <v>655525</v>
      </c>
      <c r="K197" s="29">
        <f>(J197/I197)*100</f>
        <v>82.72830184393153</v>
      </c>
      <c r="L197" s="29">
        <f>SUM(L199)</f>
        <v>655525</v>
      </c>
      <c r="M197" s="29">
        <f>SUM(M199)</f>
        <v>491643</v>
      </c>
      <c r="N197" s="84">
        <f t="shared" si="27"/>
        <v>74.99988558788758</v>
      </c>
      <c r="O197" s="29">
        <f>SUM(O199)</f>
        <v>655525</v>
      </c>
      <c r="P197" s="29">
        <f>SUM(P199)</f>
        <v>537035</v>
      </c>
      <c r="Q197" s="84">
        <f>(P197/O197)*100</f>
        <v>81.92441173105526</v>
      </c>
    </row>
    <row r="198" spans="2:17" ht="46.5">
      <c r="B198" s="166"/>
      <c r="C198" s="30" t="s">
        <v>123</v>
      </c>
      <c r="D198" s="31"/>
      <c r="E198" s="31"/>
      <c r="F198" s="84">
        <f>SUM(F199)</f>
        <v>792383</v>
      </c>
      <c r="G198" s="84">
        <f>SUM(G199)</f>
        <v>594288</v>
      </c>
      <c r="H198" s="29">
        <f>(G198/F198)*100</f>
        <v>75.00009465119771</v>
      </c>
      <c r="I198" s="84">
        <f>SUM(I199)</f>
        <v>792383</v>
      </c>
      <c r="J198" s="84">
        <f>SUM(J199)</f>
        <v>655525</v>
      </c>
      <c r="K198" s="29">
        <f>(J198/I198)*100</f>
        <v>82.72830184393153</v>
      </c>
      <c r="L198" s="84">
        <f>SUM(L199)</f>
        <v>655525</v>
      </c>
      <c r="M198" s="84">
        <f>SUM(M199)</f>
        <v>491643</v>
      </c>
      <c r="N198" s="84">
        <f t="shared" si="27"/>
        <v>74.99988558788758</v>
      </c>
      <c r="O198" s="84">
        <f>SUM(O199)</f>
        <v>655525</v>
      </c>
      <c r="P198" s="84">
        <f>SUM(P199)</f>
        <v>537035</v>
      </c>
      <c r="Q198" s="84">
        <f>(P198/O198)*100</f>
        <v>81.92441173105526</v>
      </c>
    </row>
    <row r="199" spans="2:17" ht="24" thickBot="1">
      <c r="B199" s="191">
        <v>2920</v>
      </c>
      <c r="C199" s="87" t="s">
        <v>41</v>
      </c>
      <c r="D199" s="31">
        <v>2249466</v>
      </c>
      <c r="E199" s="31">
        <v>0</v>
      </c>
      <c r="F199" s="33">
        <v>792383</v>
      </c>
      <c r="G199" s="33">
        <v>594288</v>
      </c>
      <c r="H199" s="24">
        <f>(G199/F199)*100</f>
        <v>75.00009465119771</v>
      </c>
      <c r="I199" s="33">
        <v>792383</v>
      </c>
      <c r="J199" s="33">
        <v>655525</v>
      </c>
      <c r="K199" s="24">
        <f>(J199/I199)*100</f>
        <v>82.72830184393153</v>
      </c>
      <c r="L199" s="33">
        <v>655525</v>
      </c>
      <c r="M199" s="33">
        <v>491643</v>
      </c>
      <c r="N199" s="71">
        <f t="shared" si="27"/>
        <v>74.99988558788758</v>
      </c>
      <c r="O199" s="33">
        <v>655525</v>
      </c>
      <c r="P199" s="33">
        <v>537035</v>
      </c>
      <c r="Q199" s="71">
        <f>(P199/O199)*100</f>
        <v>81.92441173105526</v>
      </c>
    </row>
    <row r="200" spans="2:17" ht="34.5" customHeight="1" thickBot="1">
      <c r="B200" s="72"/>
      <c r="C200" s="37" t="s">
        <v>13</v>
      </c>
      <c r="D200" s="38">
        <f>SUM(D181,D197)</f>
        <v>16460509</v>
      </c>
      <c r="E200" s="38">
        <f>SUM(E181,E197)</f>
        <v>-7317</v>
      </c>
      <c r="F200" s="39" t="e">
        <f>SUM(F181,F185,#REF!,#REF!,F197)</f>
        <v>#REF!</v>
      </c>
      <c r="G200" s="39" t="e">
        <f>SUM(G181,G185,#REF!,#REF!,G197)</f>
        <v>#REF!</v>
      </c>
      <c r="H200" s="113" t="e">
        <f>(G200/F200)*100</f>
        <v>#REF!</v>
      </c>
      <c r="I200" s="39" t="e">
        <f>SUM(I181,I185,#REF!,#REF!,I197)</f>
        <v>#REF!</v>
      </c>
      <c r="J200" s="39">
        <f>SUM(J181,J185,J189,J193,J197)</f>
        <v>19853126</v>
      </c>
      <c r="K200" s="113" t="e">
        <f>(J200/I200)*100</f>
        <v>#REF!</v>
      </c>
      <c r="L200" s="39">
        <f>SUM(L181,L185,L189,L193,L197)</f>
        <v>19601322</v>
      </c>
      <c r="M200" s="39">
        <f>SUM(M181,M185,M189,M193,M197)</f>
        <v>16470496.99</v>
      </c>
      <c r="N200" s="39">
        <f t="shared" si="27"/>
        <v>84.02748034035665</v>
      </c>
      <c r="O200" s="39">
        <f>SUM(O181,O185,O189,O193,O197)</f>
        <v>19601363.99</v>
      </c>
      <c r="P200" s="39">
        <f>SUM(P181,P185,P189,P193,P197)</f>
        <v>20092158</v>
      </c>
      <c r="Q200" s="39">
        <f>(P200/O200)*100</f>
        <v>102.50387682331899</v>
      </c>
    </row>
    <row r="201" spans="1:17" s="208" customFormat="1" ht="24" thickBot="1">
      <c r="A201" s="85"/>
      <c r="B201" s="91"/>
      <c r="C201" s="91"/>
      <c r="D201" s="91"/>
      <c r="E201" s="91"/>
      <c r="F201" s="242"/>
      <c r="G201" s="242"/>
      <c r="H201" s="231"/>
      <c r="I201" s="242"/>
      <c r="J201" s="231"/>
      <c r="K201" s="231"/>
      <c r="L201" s="242"/>
      <c r="M201" s="242"/>
      <c r="N201" s="231"/>
      <c r="O201" s="242"/>
      <c r="P201" s="231"/>
      <c r="Q201" s="231"/>
    </row>
    <row r="202" spans="1:17" s="208" customFormat="1" ht="27" customHeight="1">
      <c r="A202" s="85"/>
      <c r="B202" s="164">
        <v>801</v>
      </c>
      <c r="C202" s="27" t="s">
        <v>3</v>
      </c>
      <c r="D202" s="57"/>
      <c r="E202" s="57"/>
      <c r="F202" s="40"/>
      <c r="G202" s="40"/>
      <c r="H202" s="24"/>
      <c r="I202" s="40"/>
      <c r="J202" s="24"/>
      <c r="K202" s="24"/>
      <c r="L202" s="40"/>
      <c r="M202" s="40"/>
      <c r="N202" s="24"/>
      <c r="O202" s="40"/>
      <c r="P202" s="24"/>
      <c r="Q202" s="24"/>
    </row>
    <row r="203" spans="2:17" ht="23.25">
      <c r="B203" s="53"/>
      <c r="D203" s="35"/>
      <c r="E203" s="35"/>
      <c r="F203" s="44"/>
      <c r="G203" s="44"/>
      <c r="H203" s="43"/>
      <c r="I203" s="43"/>
      <c r="J203" s="43"/>
      <c r="K203" s="43"/>
      <c r="L203" s="44"/>
      <c r="M203" s="44"/>
      <c r="N203" s="62"/>
      <c r="O203" s="44"/>
      <c r="P203" s="43"/>
      <c r="Q203" s="62"/>
    </row>
    <row r="204" spans="2:17" ht="23.25">
      <c r="B204" s="164">
        <v>80101</v>
      </c>
      <c r="C204" s="27" t="s">
        <v>83</v>
      </c>
      <c r="D204" s="28">
        <f>SUM(D208:D208)</f>
        <v>15900</v>
      </c>
      <c r="E204" s="28">
        <f>SUM(E208:E208)</f>
        <v>0</v>
      </c>
      <c r="F204" s="29">
        <f>SUM(F205,F209)</f>
        <v>55700</v>
      </c>
      <c r="G204" s="29">
        <f>SUM(G205,G209)</f>
        <v>61142.21</v>
      </c>
      <c r="H204" s="29">
        <f>SUM(H205)</f>
        <v>109.77057450628367</v>
      </c>
      <c r="I204" s="29">
        <f>SUM(I205,I209)</f>
        <v>62567.21</v>
      </c>
      <c r="J204" s="29">
        <f>SUM(J205,J209)</f>
        <v>305900</v>
      </c>
      <c r="K204" s="29">
        <f>SUM(K205)</f>
        <v>9.429859506281325</v>
      </c>
      <c r="L204" s="29">
        <f>SUM(L205,L209)</f>
        <v>5900</v>
      </c>
      <c r="M204" s="29">
        <f>SUM(M205,M209)</f>
        <v>11361.48</v>
      </c>
      <c r="N204" s="29">
        <f t="shared" si="27"/>
        <v>192.56745762711864</v>
      </c>
      <c r="O204" s="29">
        <f>SUM(O205,O209)</f>
        <v>14805</v>
      </c>
      <c r="P204" s="29">
        <f>SUM(P205,P209)</f>
        <v>212000</v>
      </c>
      <c r="Q204" s="29">
        <f>(P204/O204)*100</f>
        <v>1431.9486659912193</v>
      </c>
    </row>
    <row r="205" spans="2:17" ht="46.5">
      <c r="B205" s="166"/>
      <c r="C205" s="30" t="s">
        <v>127</v>
      </c>
      <c r="D205" s="31"/>
      <c r="E205" s="31"/>
      <c r="F205" s="84">
        <f>SUM(F206:F208)</f>
        <v>55700</v>
      </c>
      <c r="G205" s="84">
        <f>SUM(G206:G208)</f>
        <v>61142.21</v>
      </c>
      <c r="H205" s="29">
        <f>(G205/F205)*100</f>
        <v>109.77057450628367</v>
      </c>
      <c r="I205" s="84">
        <f>SUM(I206:I208)</f>
        <v>62567.21</v>
      </c>
      <c r="J205" s="84">
        <f>SUM(J206:J208)</f>
        <v>5900</v>
      </c>
      <c r="K205" s="29">
        <f>(J205/I205)*100</f>
        <v>9.429859506281325</v>
      </c>
      <c r="L205" s="84">
        <f>SUM(L206:L208)</f>
        <v>5900</v>
      </c>
      <c r="M205" s="84">
        <f>SUM(M206:M208)</f>
        <v>11361.48</v>
      </c>
      <c r="N205" s="84">
        <f t="shared" si="27"/>
        <v>192.56745762711864</v>
      </c>
      <c r="O205" s="84">
        <f>SUM(O206:O208)</f>
        <v>14805</v>
      </c>
      <c r="P205" s="84">
        <f>SUM(P206:P208)</f>
        <v>12200</v>
      </c>
      <c r="Q205" s="84">
        <f>(P205/O205)*100</f>
        <v>82.40459304289092</v>
      </c>
    </row>
    <row r="206" spans="1:17" ht="32.25" customHeight="1">
      <c r="A206" s="85"/>
      <c r="B206" s="180" t="s">
        <v>63</v>
      </c>
      <c r="C206" s="36" t="s">
        <v>26</v>
      </c>
      <c r="D206" s="97">
        <v>44698</v>
      </c>
      <c r="E206" s="97">
        <v>0</v>
      </c>
      <c r="F206" s="33">
        <v>0</v>
      </c>
      <c r="G206" s="33">
        <v>499</v>
      </c>
      <c r="H206" s="24">
        <v>0</v>
      </c>
      <c r="I206" s="33">
        <v>499</v>
      </c>
      <c r="J206" s="33">
        <v>500</v>
      </c>
      <c r="K206" s="24">
        <v>0</v>
      </c>
      <c r="L206" s="33">
        <v>500</v>
      </c>
      <c r="M206" s="33">
        <v>1031</v>
      </c>
      <c r="N206" s="33">
        <f t="shared" si="27"/>
        <v>206.2</v>
      </c>
      <c r="O206" s="33">
        <v>1031</v>
      </c>
      <c r="P206" s="33">
        <v>1000</v>
      </c>
      <c r="Q206" s="33">
        <f>(P206/O206)*100</f>
        <v>96.99321047526674</v>
      </c>
    </row>
    <row r="207" spans="1:17" s="236" customFormat="1" ht="33.75" customHeight="1">
      <c r="A207" s="5"/>
      <c r="B207" s="168" t="s">
        <v>112</v>
      </c>
      <c r="C207" s="34" t="s">
        <v>115</v>
      </c>
      <c r="D207" s="46">
        <v>382400</v>
      </c>
      <c r="E207" s="46">
        <v>0</v>
      </c>
      <c r="F207" s="24">
        <v>50000</v>
      </c>
      <c r="G207" s="24">
        <v>56368.21</v>
      </c>
      <c r="H207" s="24">
        <f>(G207/F207)*100</f>
        <v>112.73642</v>
      </c>
      <c r="I207" s="24">
        <v>56368.21</v>
      </c>
      <c r="J207" s="24">
        <v>0</v>
      </c>
      <c r="K207" s="24">
        <f>(J207/I207)*100</f>
        <v>0</v>
      </c>
      <c r="L207" s="24">
        <v>0</v>
      </c>
      <c r="M207" s="24">
        <v>7180.48</v>
      </c>
      <c r="N207" s="33">
        <v>0</v>
      </c>
      <c r="O207" s="24">
        <v>9574</v>
      </c>
      <c r="P207" s="24">
        <v>10000</v>
      </c>
      <c r="Q207" s="33">
        <f>(P207/O207)*100</f>
        <v>104.44955086693126</v>
      </c>
    </row>
    <row r="208" spans="2:17" ht="70.5" customHeight="1">
      <c r="B208" s="184">
        <v>2310</v>
      </c>
      <c r="C208" s="47" t="s">
        <v>42</v>
      </c>
      <c r="D208" s="46">
        <v>15900</v>
      </c>
      <c r="E208" s="46">
        <v>0</v>
      </c>
      <c r="F208" s="24">
        <v>5700</v>
      </c>
      <c r="G208" s="24">
        <v>4275</v>
      </c>
      <c r="H208" s="24">
        <f>(G208/F208)*100</f>
        <v>75</v>
      </c>
      <c r="I208" s="24">
        <v>5700</v>
      </c>
      <c r="J208" s="24">
        <v>5400</v>
      </c>
      <c r="K208" s="24">
        <f>(J208/I208)*100</f>
        <v>94.73684210526315</v>
      </c>
      <c r="L208" s="24">
        <v>5400</v>
      </c>
      <c r="M208" s="24">
        <v>3150</v>
      </c>
      <c r="N208" s="33">
        <f t="shared" si="27"/>
        <v>58.333333333333336</v>
      </c>
      <c r="O208" s="24">
        <v>4200</v>
      </c>
      <c r="P208" s="24">
        <v>1200</v>
      </c>
      <c r="Q208" s="33">
        <f aca="true" t="shared" si="33" ref="Q208:Q213">(P208/O208)*100</f>
        <v>28.57142857142857</v>
      </c>
    </row>
    <row r="209" spans="2:17" ht="43.5" customHeight="1">
      <c r="B209" s="166"/>
      <c r="C209" s="30" t="s">
        <v>156</v>
      </c>
      <c r="D209" s="31"/>
      <c r="E209" s="31"/>
      <c r="F209" s="84">
        <f>SUM(F210)</f>
        <v>0</v>
      </c>
      <c r="G209" s="84">
        <f>SUM(G210)</f>
        <v>0</v>
      </c>
      <c r="H209" s="29">
        <v>0</v>
      </c>
      <c r="I209" s="84">
        <f>SUM(I210)</f>
        <v>0</v>
      </c>
      <c r="J209" s="84">
        <f>SUM(J210)</f>
        <v>300000</v>
      </c>
      <c r="K209" s="29">
        <v>0</v>
      </c>
      <c r="L209" s="84">
        <f>SUM(L210)</f>
        <v>0</v>
      </c>
      <c r="M209" s="84">
        <f>SUM(M210)</f>
        <v>0</v>
      </c>
      <c r="N209" s="84">
        <v>0</v>
      </c>
      <c r="O209" s="84">
        <f>SUM(O210)</f>
        <v>0</v>
      </c>
      <c r="P209" s="84">
        <f>SUM(P210)</f>
        <v>199800</v>
      </c>
      <c r="Q209" s="84">
        <v>0</v>
      </c>
    </row>
    <row r="210" spans="1:17" ht="80.25" customHeight="1">
      <c r="A210" s="85"/>
      <c r="B210" s="169" t="s">
        <v>201</v>
      </c>
      <c r="C210" s="48" t="s">
        <v>202</v>
      </c>
      <c r="D210" s="31">
        <v>0</v>
      </c>
      <c r="E210" s="31">
        <v>0</v>
      </c>
      <c r="F210" s="33">
        <v>0</v>
      </c>
      <c r="G210" s="33">
        <v>0</v>
      </c>
      <c r="H210" s="24">
        <v>0</v>
      </c>
      <c r="I210" s="33">
        <v>0</v>
      </c>
      <c r="J210" s="33">
        <v>300000</v>
      </c>
      <c r="K210" s="24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199800</v>
      </c>
      <c r="Q210" s="33">
        <v>0</v>
      </c>
    </row>
    <row r="211" spans="1:17" ht="38.25" customHeight="1">
      <c r="A211" s="85"/>
      <c r="B211" s="164">
        <v>80104</v>
      </c>
      <c r="C211" s="117" t="s">
        <v>84</v>
      </c>
      <c r="D211" s="28">
        <f>SUM(D213)</f>
        <v>175500</v>
      </c>
      <c r="E211" s="28">
        <f>SUM(E213)</f>
        <v>0</v>
      </c>
      <c r="F211" s="29">
        <f>SUM(F212,F222)</f>
        <v>3466329</v>
      </c>
      <c r="G211" s="29">
        <f>SUM(G212,G222)</f>
        <v>2118572.1900000004</v>
      </c>
      <c r="H211" s="29">
        <f>SUM(H212)</f>
        <v>61.11861251485362</v>
      </c>
      <c r="I211" s="29">
        <f>SUM(I212,I222)</f>
        <v>3392446.79</v>
      </c>
      <c r="J211" s="29">
        <f>SUM(J212,J222)</f>
        <v>3345383</v>
      </c>
      <c r="K211" s="29">
        <f>SUM(K212)</f>
        <v>78.7155456018221</v>
      </c>
      <c r="L211" s="29">
        <f>SUM(L212,L222)</f>
        <v>2910027.7800000003</v>
      </c>
      <c r="M211" s="29">
        <f>SUM(M212,M222)</f>
        <v>1547008.58</v>
      </c>
      <c r="N211" s="84">
        <f t="shared" si="27"/>
        <v>53.16129937426233</v>
      </c>
      <c r="O211" s="29">
        <f>SUM(O212,O222)</f>
        <v>3019696.04</v>
      </c>
      <c r="P211" s="29">
        <f>SUM(P212,P222)</f>
        <v>3638236</v>
      </c>
      <c r="Q211" s="84">
        <f t="shared" si="33"/>
        <v>120.48351727480491</v>
      </c>
    </row>
    <row r="212" spans="1:17" ht="46.5">
      <c r="A212" s="85"/>
      <c r="B212" s="166"/>
      <c r="C212" s="30" t="s">
        <v>127</v>
      </c>
      <c r="D212" s="31"/>
      <c r="E212" s="31"/>
      <c r="F212" s="84">
        <f>SUM(F213:F220)</f>
        <v>3466329</v>
      </c>
      <c r="G212" s="84">
        <f>SUM(G213:G220)</f>
        <v>2118572.1900000004</v>
      </c>
      <c r="H212" s="29">
        <f aca="true" t="shared" si="34" ref="H212:H217">(G212/F212)*100</f>
        <v>61.11861251485362</v>
      </c>
      <c r="I212" s="84">
        <f>SUM(I213:I220)</f>
        <v>3392446.79</v>
      </c>
      <c r="J212" s="84">
        <f>SUM(J213:J221)</f>
        <v>2670383</v>
      </c>
      <c r="K212" s="29">
        <f aca="true" t="shared" si="35" ref="K212:K219">(J212/I212)*100</f>
        <v>78.7155456018221</v>
      </c>
      <c r="L212" s="84">
        <f>SUM(L213:L221)</f>
        <v>2909947.2</v>
      </c>
      <c r="M212" s="84">
        <f>SUM(M213:M221)</f>
        <v>1547008.58</v>
      </c>
      <c r="N212" s="84">
        <f t="shared" si="27"/>
        <v>53.16277147571612</v>
      </c>
      <c r="O212" s="84">
        <f>SUM(O213:O221)</f>
        <v>3019696.04</v>
      </c>
      <c r="P212" s="84">
        <f>SUM(P213:P221)</f>
        <v>2972836</v>
      </c>
      <c r="Q212" s="84">
        <f t="shared" si="33"/>
        <v>98.44818685790639</v>
      </c>
    </row>
    <row r="213" spans="1:17" ht="76.5" customHeight="1">
      <c r="A213" s="85"/>
      <c r="B213" s="184">
        <v>2310</v>
      </c>
      <c r="C213" s="47" t="s">
        <v>42</v>
      </c>
      <c r="D213" s="46">
        <v>175500</v>
      </c>
      <c r="E213" s="46">
        <v>0</v>
      </c>
      <c r="F213" s="24">
        <v>314660</v>
      </c>
      <c r="G213" s="24">
        <v>217324.33</v>
      </c>
      <c r="H213" s="24">
        <f t="shared" si="34"/>
        <v>69.06639865251381</v>
      </c>
      <c r="I213" s="24">
        <v>217324.33</v>
      </c>
      <c r="J213" s="24">
        <v>78008</v>
      </c>
      <c r="K213" s="24">
        <f t="shared" si="35"/>
        <v>35.89473852283359</v>
      </c>
      <c r="L213" s="24">
        <v>78008</v>
      </c>
      <c r="M213" s="24">
        <v>44567.99</v>
      </c>
      <c r="N213" s="33">
        <f t="shared" si="27"/>
        <v>57.13258896523433</v>
      </c>
      <c r="O213" s="24">
        <v>59424</v>
      </c>
      <c r="P213" s="24">
        <v>57582</v>
      </c>
      <c r="Q213" s="33">
        <f t="shared" si="33"/>
        <v>96.9002423263328</v>
      </c>
    </row>
    <row r="214" spans="1:17" ht="32.25" customHeight="1">
      <c r="A214" s="85"/>
      <c r="B214" s="180" t="s">
        <v>69</v>
      </c>
      <c r="C214" s="36" t="s">
        <v>140</v>
      </c>
      <c r="D214" s="97">
        <v>44698</v>
      </c>
      <c r="E214" s="97">
        <v>0</v>
      </c>
      <c r="F214" s="33">
        <v>1198498</v>
      </c>
      <c r="G214" s="33">
        <v>717490.03</v>
      </c>
      <c r="H214" s="24">
        <f t="shared" si="34"/>
        <v>59.86576781938727</v>
      </c>
      <c r="I214" s="33">
        <v>1198498</v>
      </c>
      <c r="J214" s="33">
        <v>0</v>
      </c>
      <c r="K214" s="24">
        <f t="shared" si="35"/>
        <v>0</v>
      </c>
      <c r="L214" s="33">
        <v>0</v>
      </c>
      <c r="M214" s="33">
        <v>2140</v>
      </c>
      <c r="N214" s="33">
        <v>0</v>
      </c>
      <c r="O214" s="33">
        <v>2200</v>
      </c>
      <c r="P214" s="33">
        <v>0</v>
      </c>
      <c r="Q214" s="33">
        <v>0</v>
      </c>
    </row>
    <row r="215" spans="1:17" ht="32.25" customHeight="1">
      <c r="A215" s="85"/>
      <c r="B215" s="180" t="s">
        <v>63</v>
      </c>
      <c r="C215" s="36" t="s">
        <v>26</v>
      </c>
      <c r="D215" s="97">
        <v>44698</v>
      </c>
      <c r="E215" s="97">
        <v>0</v>
      </c>
      <c r="F215" s="33">
        <v>1198498</v>
      </c>
      <c r="G215" s="33">
        <v>717490.03</v>
      </c>
      <c r="H215" s="24">
        <f t="shared" si="34"/>
        <v>59.86576781938727</v>
      </c>
      <c r="I215" s="33">
        <v>1198498</v>
      </c>
      <c r="J215" s="33">
        <f>1211808+324133+209070</f>
        <v>1745011</v>
      </c>
      <c r="K215" s="24">
        <f t="shared" si="35"/>
        <v>145.59982578193706</v>
      </c>
      <c r="L215" s="33">
        <v>1762633</v>
      </c>
      <c r="M215" s="33">
        <v>704576.22</v>
      </c>
      <c r="N215" s="33">
        <f t="shared" si="27"/>
        <v>39.972939346988284</v>
      </c>
      <c r="O215" s="33">
        <f>1211808+324133+209070</f>
        <v>1745011</v>
      </c>
      <c r="P215" s="33">
        <v>1845442</v>
      </c>
      <c r="Q215" s="33">
        <f>(P215/O215)*100</f>
        <v>105.75532188622307</v>
      </c>
    </row>
    <row r="216" spans="1:17" ht="94.5" customHeight="1">
      <c r="A216" s="85"/>
      <c r="B216" s="192" t="s">
        <v>62</v>
      </c>
      <c r="C216" s="118" t="s">
        <v>121</v>
      </c>
      <c r="D216" s="119"/>
      <c r="E216" s="66"/>
      <c r="F216" s="33">
        <v>10000</v>
      </c>
      <c r="G216" s="33">
        <v>4838.03</v>
      </c>
      <c r="H216" s="24">
        <f t="shared" si="34"/>
        <v>48.3803</v>
      </c>
      <c r="I216" s="33">
        <v>10000</v>
      </c>
      <c r="J216" s="33">
        <v>7447</v>
      </c>
      <c r="K216" s="24">
        <f t="shared" si="35"/>
        <v>74.47</v>
      </c>
      <c r="L216" s="33">
        <v>7447</v>
      </c>
      <c r="M216" s="33">
        <v>4049.85</v>
      </c>
      <c r="N216" s="33">
        <f t="shared" si="27"/>
        <v>54.38230159795891</v>
      </c>
      <c r="O216" s="33">
        <v>5398</v>
      </c>
      <c r="P216" s="33">
        <v>4205</v>
      </c>
      <c r="Q216" s="33">
        <f>(P216/O216)*100</f>
        <v>77.89922193404965</v>
      </c>
    </row>
    <row r="217" spans="1:17" ht="36" customHeight="1">
      <c r="A217" s="85"/>
      <c r="B217" s="169" t="s">
        <v>67</v>
      </c>
      <c r="C217" s="36" t="s">
        <v>23</v>
      </c>
      <c r="D217" s="66"/>
      <c r="E217" s="66"/>
      <c r="F217" s="33">
        <v>694673</v>
      </c>
      <c r="G217" s="33">
        <v>403925.06</v>
      </c>
      <c r="H217" s="24">
        <f t="shared" si="34"/>
        <v>58.14607160491339</v>
      </c>
      <c r="I217" s="33">
        <v>694673</v>
      </c>
      <c r="J217" s="33">
        <f>697346+109346</f>
        <v>806692</v>
      </c>
      <c r="K217" s="24">
        <f t="shared" si="35"/>
        <v>116.12542879887371</v>
      </c>
      <c r="L217" s="33">
        <v>833017</v>
      </c>
      <c r="M217" s="33">
        <v>390703.48</v>
      </c>
      <c r="N217" s="33">
        <f t="shared" si="27"/>
        <v>46.902221683350994</v>
      </c>
      <c r="O217" s="33">
        <f>697346+109346</f>
        <v>806692</v>
      </c>
      <c r="P217" s="33">
        <v>1065607</v>
      </c>
      <c r="Q217" s="33">
        <f>(P217/O217)*100</f>
        <v>132.0958928562574</v>
      </c>
    </row>
    <row r="218" spans="2:17" ht="21.75" customHeight="1">
      <c r="B218" s="180" t="s">
        <v>68</v>
      </c>
      <c r="C218" s="87" t="s">
        <v>24</v>
      </c>
      <c r="D218" s="31">
        <v>153750</v>
      </c>
      <c r="E218" s="31">
        <v>0</v>
      </c>
      <c r="F218" s="33">
        <v>0</v>
      </c>
      <c r="G218" s="33">
        <v>1136.5</v>
      </c>
      <c r="H218" s="24">
        <v>0</v>
      </c>
      <c r="I218" s="33">
        <v>1136.5</v>
      </c>
      <c r="J218" s="33">
        <v>0</v>
      </c>
      <c r="K218" s="24">
        <f t="shared" si="35"/>
        <v>0</v>
      </c>
      <c r="L218" s="33">
        <v>0</v>
      </c>
      <c r="M218" s="33">
        <v>1420.24</v>
      </c>
      <c r="N218" s="33">
        <v>0</v>
      </c>
      <c r="O218" s="33">
        <v>1420.24</v>
      </c>
      <c r="P218" s="33">
        <v>0</v>
      </c>
      <c r="Q218" s="33">
        <v>0</v>
      </c>
    </row>
    <row r="219" spans="1:17" s="236" customFormat="1" ht="33.75" customHeight="1">
      <c r="A219" s="5"/>
      <c r="B219" s="168" t="s">
        <v>112</v>
      </c>
      <c r="C219" s="34" t="s">
        <v>115</v>
      </c>
      <c r="D219" s="46">
        <v>382400</v>
      </c>
      <c r="E219" s="46">
        <v>0</v>
      </c>
      <c r="F219" s="24">
        <v>50000</v>
      </c>
      <c r="G219" s="24">
        <v>56368.21</v>
      </c>
      <c r="H219" s="24">
        <f>(G219/F219)*100</f>
        <v>112.73642</v>
      </c>
      <c r="I219" s="24">
        <v>56368.21</v>
      </c>
      <c r="J219" s="24">
        <v>0</v>
      </c>
      <c r="K219" s="24">
        <f t="shared" si="35"/>
        <v>0</v>
      </c>
      <c r="L219" s="24">
        <v>0</v>
      </c>
      <c r="M219" s="24">
        <v>190826.84</v>
      </c>
      <c r="N219" s="33">
        <v>0</v>
      </c>
      <c r="O219" s="24">
        <v>190826.84</v>
      </c>
      <c r="P219" s="24">
        <v>0</v>
      </c>
      <c r="Q219" s="33">
        <v>0</v>
      </c>
    </row>
    <row r="220" spans="1:17" ht="105" customHeight="1">
      <c r="A220" s="85"/>
      <c r="B220" s="169" t="s">
        <v>118</v>
      </c>
      <c r="C220" s="36" t="s">
        <v>153</v>
      </c>
      <c r="D220" s="31">
        <v>600</v>
      </c>
      <c r="E220" s="31">
        <v>0</v>
      </c>
      <c r="F220" s="33">
        <v>0</v>
      </c>
      <c r="G220" s="33">
        <v>0</v>
      </c>
      <c r="H220" s="24">
        <v>0</v>
      </c>
      <c r="I220" s="33">
        <v>15948.75</v>
      </c>
      <c r="J220" s="33">
        <v>33225</v>
      </c>
      <c r="K220" s="24">
        <v>0</v>
      </c>
      <c r="L220" s="33">
        <v>37700.06</v>
      </c>
      <c r="M220" s="33">
        <v>33671.14</v>
      </c>
      <c r="N220" s="33">
        <f aca="true" t="shared" si="36" ref="N220:N263">(M220/L220)*100</f>
        <v>89.31322655719912</v>
      </c>
      <c r="O220" s="33">
        <v>33671.14</v>
      </c>
      <c r="P220" s="33">
        <v>0</v>
      </c>
      <c r="Q220" s="33">
        <f aca="true" t="shared" si="37" ref="Q220:Q227">(P220/O220)*100</f>
        <v>0</v>
      </c>
    </row>
    <row r="221" spans="1:17" ht="90" customHeight="1">
      <c r="A221" s="85"/>
      <c r="B221" s="169" t="s">
        <v>172</v>
      </c>
      <c r="C221" s="36" t="s">
        <v>204</v>
      </c>
      <c r="D221" s="31">
        <v>600</v>
      </c>
      <c r="E221" s="31">
        <v>0</v>
      </c>
      <c r="F221" s="33">
        <v>0</v>
      </c>
      <c r="G221" s="33">
        <v>0</v>
      </c>
      <c r="H221" s="24">
        <v>0</v>
      </c>
      <c r="I221" s="33">
        <v>15948.75</v>
      </c>
      <c r="J221" s="33">
        <v>0</v>
      </c>
      <c r="K221" s="24">
        <v>0</v>
      </c>
      <c r="L221" s="33">
        <v>191142.14</v>
      </c>
      <c r="M221" s="33">
        <v>175052.82</v>
      </c>
      <c r="N221" s="33">
        <f t="shared" si="36"/>
        <v>91.58253643074205</v>
      </c>
      <c r="O221" s="33">
        <v>175052.82</v>
      </c>
      <c r="P221" s="33">
        <v>0</v>
      </c>
      <c r="Q221" s="33">
        <f t="shared" si="37"/>
        <v>0</v>
      </c>
    </row>
    <row r="222" spans="2:17" ht="51.75" customHeight="1">
      <c r="B222" s="166"/>
      <c r="C222" s="30" t="s">
        <v>143</v>
      </c>
      <c r="D222" s="31"/>
      <c r="E222" s="31"/>
      <c r="F222" s="120">
        <f>SUM(F224)</f>
        <v>0</v>
      </c>
      <c r="G222" s="84">
        <f>SUM(G224)</f>
        <v>0</v>
      </c>
      <c r="H222" s="29">
        <v>0</v>
      </c>
      <c r="I222" s="120">
        <f>SUM(I224)</f>
        <v>0</v>
      </c>
      <c r="J222" s="84">
        <f>SUM(J223:J224)</f>
        <v>675000</v>
      </c>
      <c r="K222" s="29">
        <v>0</v>
      </c>
      <c r="L222" s="84">
        <f>SUM(L223:L224)</f>
        <v>80.58</v>
      </c>
      <c r="M222" s="84">
        <f>SUM(M223:M224)</f>
        <v>0</v>
      </c>
      <c r="N222" s="84">
        <f t="shared" si="36"/>
        <v>0</v>
      </c>
      <c r="O222" s="84">
        <f>SUM(O223:O224)</f>
        <v>0</v>
      </c>
      <c r="P222" s="84">
        <f>SUM(P223:P224)</f>
        <v>665400</v>
      </c>
      <c r="Q222" s="84">
        <v>0</v>
      </c>
    </row>
    <row r="223" spans="2:17" ht="102.75" customHeight="1">
      <c r="B223" s="168" t="s">
        <v>173</v>
      </c>
      <c r="C223" s="36" t="s">
        <v>153</v>
      </c>
      <c r="D223" s="46">
        <v>4000</v>
      </c>
      <c r="E223" s="46">
        <v>0</v>
      </c>
      <c r="F223" s="24">
        <v>0</v>
      </c>
      <c r="G223" s="24">
        <v>0</v>
      </c>
      <c r="H223" s="33">
        <v>0</v>
      </c>
      <c r="I223" s="24">
        <v>0</v>
      </c>
      <c r="J223" s="24">
        <v>0</v>
      </c>
      <c r="K223" s="33">
        <v>0</v>
      </c>
      <c r="L223" s="24">
        <v>80.58</v>
      </c>
      <c r="M223" s="24">
        <v>0</v>
      </c>
      <c r="N223" s="33">
        <f t="shared" si="36"/>
        <v>0</v>
      </c>
      <c r="O223" s="24">
        <v>0</v>
      </c>
      <c r="P223" s="24">
        <v>0</v>
      </c>
      <c r="Q223" s="33">
        <v>0</v>
      </c>
    </row>
    <row r="224" spans="2:17" ht="87.75" customHeight="1">
      <c r="B224" s="169" t="s">
        <v>201</v>
      </c>
      <c r="C224" s="48" t="s">
        <v>202</v>
      </c>
      <c r="D224" s="46">
        <v>4000</v>
      </c>
      <c r="E224" s="46">
        <v>0</v>
      </c>
      <c r="F224" s="24">
        <v>0</v>
      </c>
      <c r="G224" s="24">
        <v>0</v>
      </c>
      <c r="H224" s="33">
        <v>0</v>
      </c>
      <c r="I224" s="24">
        <v>0</v>
      </c>
      <c r="J224" s="24">
        <v>675000</v>
      </c>
      <c r="K224" s="33">
        <v>0</v>
      </c>
      <c r="L224" s="24">
        <v>0</v>
      </c>
      <c r="M224" s="24">
        <v>0</v>
      </c>
      <c r="N224" s="33">
        <v>0</v>
      </c>
      <c r="O224" s="24">
        <v>0</v>
      </c>
      <c r="P224" s="24">
        <v>665400</v>
      </c>
      <c r="Q224" s="33">
        <v>0</v>
      </c>
    </row>
    <row r="225" spans="1:17" ht="43.5" customHeight="1">
      <c r="A225" s="193"/>
      <c r="B225" s="194">
        <v>80110</v>
      </c>
      <c r="C225" s="121" t="s">
        <v>85</v>
      </c>
      <c r="D225" s="122"/>
      <c r="E225" s="122"/>
      <c r="F225" s="84">
        <f>SUM(F226,F230)</f>
        <v>126026</v>
      </c>
      <c r="G225" s="84">
        <f>SUM(G226,G230)</f>
        <v>205538.21</v>
      </c>
      <c r="H225" s="84">
        <v>0</v>
      </c>
      <c r="I225" s="84">
        <f>SUM(I226,I230)</f>
        <v>265422.21</v>
      </c>
      <c r="J225" s="84">
        <f>SUM(J226,J230)</f>
        <v>332370</v>
      </c>
      <c r="K225" s="84">
        <v>0</v>
      </c>
      <c r="L225" s="84">
        <f>SUM(L226,L230)</f>
        <v>32370</v>
      </c>
      <c r="M225" s="84">
        <f>SUM(M226,M230)</f>
        <v>98469.05</v>
      </c>
      <c r="N225" s="84">
        <f t="shared" si="36"/>
        <v>304.19848625270316</v>
      </c>
      <c r="O225" s="84">
        <f>SUM(O226,O230)</f>
        <v>98667.05</v>
      </c>
      <c r="P225" s="84">
        <f>SUM(P226,P230)</f>
        <v>1783430</v>
      </c>
      <c r="Q225" s="84">
        <f t="shared" si="37"/>
        <v>1807.5233829328026</v>
      </c>
    </row>
    <row r="226" spans="2:17" ht="46.5">
      <c r="B226" s="166"/>
      <c r="C226" s="30" t="s">
        <v>126</v>
      </c>
      <c r="D226" s="32"/>
      <c r="E226" s="32"/>
      <c r="F226" s="29">
        <f>SUM(F227:F229)</f>
        <v>126026</v>
      </c>
      <c r="G226" s="29">
        <f>SUM(G227:G229)</f>
        <v>205538.21</v>
      </c>
      <c r="H226" s="29">
        <f>(G226/F226)*100</f>
        <v>163.09190960595433</v>
      </c>
      <c r="I226" s="29">
        <f>SUM(I227:I229)</f>
        <v>265422.21</v>
      </c>
      <c r="J226" s="29">
        <f>SUM(J227:J229)</f>
        <v>32370</v>
      </c>
      <c r="K226" s="29">
        <f>(J226/I226)*100</f>
        <v>12.195663656029387</v>
      </c>
      <c r="L226" s="29">
        <f>SUM(L227:L229)</f>
        <v>32370</v>
      </c>
      <c r="M226" s="29">
        <f>SUM(M227:M229)</f>
        <v>98469.05</v>
      </c>
      <c r="N226" s="84">
        <f t="shared" si="36"/>
        <v>304.19848625270316</v>
      </c>
      <c r="O226" s="29">
        <f>SUM(O227:O229)</f>
        <v>98667.05</v>
      </c>
      <c r="P226" s="29">
        <f>SUM(P227:P229)</f>
        <v>800</v>
      </c>
      <c r="Q226" s="84">
        <f t="shared" si="37"/>
        <v>0.8108076607134803</v>
      </c>
    </row>
    <row r="227" spans="1:17" ht="32.25" customHeight="1">
      <c r="A227" s="85"/>
      <c r="B227" s="180" t="s">
        <v>63</v>
      </c>
      <c r="C227" s="36" t="s">
        <v>26</v>
      </c>
      <c r="D227" s="97">
        <v>44698</v>
      </c>
      <c r="E227" s="97">
        <v>0</v>
      </c>
      <c r="F227" s="33">
        <v>0</v>
      </c>
      <c r="G227" s="33">
        <v>778</v>
      </c>
      <c r="H227" s="24">
        <v>0</v>
      </c>
      <c r="I227" s="33">
        <v>778</v>
      </c>
      <c r="J227" s="33">
        <v>800</v>
      </c>
      <c r="K227" s="24">
        <v>0</v>
      </c>
      <c r="L227" s="33">
        <v>800</v>
      </c>
      <c r="M227" s="33">
        <v>593</v>
      </c>
      <c r="N227" s="33">
        <f t="shared" si="36"/>
        <v>74.125</v>
      </c>
      <c r="O227" s="33">
        <v>791</v>
      </c>
      <c r="P227" s="33">
        <v>800</v>
      </c>
      <c r="Q227" s="33">
        <f t="shared" si="37"/>
        <v>101.13780025284449</v>
      </c>
    </row>
    <row r="228" spans="2:17" ht="33.75" customHeight="1">
      <c r="B228" s="168" t="s">
        <v>112</v>
      </c>
      <c r="C228" s="34" t="s">
        <v>115</v>
      </c>
      <c r="D228" s="46">
        <v>382400</v>
      </c>
      <c r="E228" s="46">
        <v>0</v>
      </c>
      <c r="F228" s="24">
        <v>50000</v>
      </c>
      <c r="G228" s="24">
        <v>56368.21</v>
      </c>
      <c r="H228" s="24">
        <f>(G228/F228)*100</f>
        <v>112.73642</v>
      </c>
      <c r="I228" s="24">
        <v>56368.21</v>
      </c>
      <c r="J228" s="24">
        <v>0</v>
      </c>
      <c r="K228" s="24">
        <f>(J228/I228)*100</f>
        <v>0</v>
      </c>
      <c r="L228" s="24">
        <v>0</v>
      </c>
      <c r="M228" s="24">
        <v>2783.05</v>
      </c>
      <c r="N228" s="33">
        <v>0</v>
      </c>
      <c r="O228" s="24">
        <v>2783.05</v>
      </c>
      <c r="P228" s="24">
        <v>0</v>
      </c>
      <c r="Q228" s="33">
        <v>0</v>
      </c>
    </row>
    <row r="229" spans="2:17" ht="72" customHeight="1">
      <c r="B229" s="184">
        <v>2310</v>
      </c>
      <c r="C229" s="47" t="s">
        <v>42</v>
      </c>
      <c r="D229" s="46">
        <v>112868</v>
      </c>
      <c r="E229" s="46">
        <v>0</v>
      </c>
      <c r="F229" s="24">
        <v>76026</v>
      </c>
      <c r="G229" s="24">
        <v>148392</v>
      </c>
      <c r="H229" s="24">
        <f>(G229/F229)*100</f>
        <v>195.18585746981296</v>
      </c>
      <c r="I229" s="24">
        <v>208276</v>
      </c>
      <c r="J229" s="24">
        <v>31570</v>
      </c>
      <c r="K229" s="24">
        <f>(J229/I229)*100</f>
        <v>15.157771418694423</v>
      </c>
      <c r="L229" s="24">
        <v>31570</v>
      </c>
      <c r="M229" s="24">
        <v>95093</v>
      </c>
      <c r="N229" s="33">
        <f t="shared" si="36"/>
        <v>301.2131770668356</v>
      </c>
      <c r="O229" s="24">
        <v>95093</v>
      </c>
      <c r="P229" s="24">
        <v>0</v>
      </c>
      <c r="Q229" s="33">
        <f>(P229/O229)*100</f>
        <v>0</v>
      </c>
    </row>
    <row r="230" spans="2:17" ht="46.5">
      <c r="B230" s="166"/>
      <c r="C230" s="30" t="s">
        <v>156</v>
      </c>
      <c r="D230" s="31"/>
      <c r="E230" s="31"/>
      <c r="F230" s="84">
        <f>SUM(F231)</f>
        <v>0</v>
      </c>
      <c r="G230" s="84">
        <f>SUM(G231)</f>
        <v>0</v>
      </c>
      <c r="H230" s="29">
        <v>0</v>
      </c>
      <c r="I230" s="84">
        <f>SUM(I231)</f>
        <v>0</v>
      </c>
      <c r="J230" s="84">
        <f>SUM(J231)</f>
        <v>300000</v>
      </c>
      <c r="K230" s="29">
        <v>0</v>
      </c>
      <c r="L230" s="84">
        <f>SUM(L231)</f>
        <v>0</v>
      </c>
      <c r="M230" s="84">
        <f>SUM(M231)</f>
        <v>0</v>
      </c>
      <c r="N230" s="84">
        <v>0</v>
      </c>
      <c r="O230" s="84">
        <f>SUM(O231)</f>
        <v>0</v>
      </c>
      <c r="P230" s="84">
        <f>SUM(P231)</f>
        <v>1782630</v>
      </c>
      <c r="Q230" s="84">
        <v>0</v>
      </c>
    </row>
    <row r="231" spans="1:17" ht="80.25" customHeight="1">
      <c r="A231" s="85"/>
      <c r="B231" s="169" t="s">
        <v>201</v>
      </c>
      <c r="C231" s="48" t="s">
        <v>202</v>
      </c>
      <c r="D231" s="31">
        <v>0</v>
      </c>
      <c r="E231" s="31">
        <v>0</v>
      </c>
      <c r="F231" s="33">
        <v>0</v>
      </c>
      <c r="G231" s="33">
        <v>0</v>
      </c>
      <c r="H231" s="33">
        <v>0</v>
      </c>
      <c r="I231" s="33">
        <v>0</v>
      </c>
      <c r="J231" s="33">
        <v>300000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1782630</v>
      </c>
      <c r="Q231" s="33">
        <v>0</v>
      </c>
    </row>
    <row r="232" spans="1:17" s="208" customFormat="1" ht="23.25">
      <c r="A232" s="85"/>
      <c r="B232" s="252"/>
      <c r="C232" s="253"/>
      <c r="D232" s="247"/>
      <c r="E232" s="247"/>
      <c r="F232" s="251"/>
      <c r="G232" s="251"/>
      <c r="H232" s="248"/>
      <c r="I232" s="248"/>
      <c r="J232" s="248"/>
      <c r="K232" s="248"/>
      <c r="L232" s="251"/>
      <c r="M232" s="251"/>
      <c r="N232" s="248"/>
      <c r="O232" s="251"/>
      <c r="P232" s="248"/>
      <c r="Q232" s="248"/>
    </row>
    <row r="233" spans="2:17" ht="35.25" customHeight="1">
      <c r="B233" s="167">
        <v>80195</v>
      </c>
      <c r="C233" s="238" t="s">
        <v>18</v>
      </c>
      <c r="D233" s="99" t="e">
        <f>SUM(#REF!,#REF!)</f>
        <v>#REF!</v>
      </c>
      <c r="E233" s="99" t="e">
        <f>SUM(#REF!,#REF!)</f>
        <v>#REF!</v>
      </c>
      <c r="F233" s="84">
        <f aca="true" t="shared" si="38" ref="F233:P233">SUM(F234)</f>
        <v>72473</v>
      </c>
      <c r="G233" s="84">
        <f t="shared" si="38"/>
        <v>0</v>
      </c>
      <c r="H233" s="84">
        <f t="shared" si="38"/>
        <v>0</v>
      </c>
      <c r="I233" s="84">
        <f t="shared" si="38"/>
        <v>38802</v>
      </c>
      <c r="J233" s="84">
        <f t="shared" si="38"/>
        <v>613391</v>
      </c>
      <c r="K233" s="84">
        <f t="shared" si="38"/>
        <v>1580.8231534456986</v>
      </c>
      <c r="L233" s="84">
        <f t="shared" si="38"/>
        <v>65673</v>
      </c>
      <c r="M233" s="84">
        <f t="shared" si="38"/>
        <v>13282</v>
      </c>
      <c r="N233" s="84">
        <f t="shared" si="36"/>
        <v>20.224445358061914</v>
      </c>
      <c r="O233" s="84">
        <f t="shared" si="38"/>
        <v>65673</v>
      </c>
      <c r="P233" s="84">
        <f t="shared" si="38"/>
        <v>0</v>
      </c>
      <c r="Q233" s="84">
        <f aca="true" t="shared" si="39" ref="Q233:Q238">(P233/O233)*100</f>
        <v>0</v>
      </c>
    </row>
    <row r="234" spans="2:17" ht="46.5">
      <c r="B234" s="166"/>
      <c r="C234" s="30" t="s">
        <v>127</v>
      </c>
      <c r="D234" s="31"/>
      <c r="E234" s="31"/>
      <c r="F234" s="84">
        <f>SUM(F237:F237)</f>
        <v>72473</v>
      </c>
      <c r="G234" s="84">
        <f>SUM(G237:G237)</f>
        <v>0</v>
      </c>
      <c r="H234" s="29">
        <f>(G234/F234)*100</f>
        <v>0</v>
      </c>
      <c r="I234" s="84">
        <f>SUM(I237:I237)</f>
        <v>38802</v>
      </c>
      <c r="J234" s="84">
        <f>SUM(J235:J237)</f>
        <v>613391</v>
      </c>
      <c r="K234" s="29">
        <f>(J234/I234)*100</f>
        <v>1580.8231534456986</v>
      </c>
      <c r="L234" s="84">
        <f>SUM(L235:L237)</f>
        <v>65673</v>
      </c>
      <c r="M234" s="84">
        <f>SUM(M235:M237)</f>
        <v>13282</v>
      </c>
      <c r="N234" s="84">
        <f t="shared" si="36"/>
        <v>20.224445358061914</v>
      </c>
      <c r="O234" s="84">
        <f>SUM(O235:O237)</f>
        <v>65673</v>
      </c>
      <c r="P234" s="84">
        <f>SUM(P235:P237)</f>
        <v>0</v>
      </c>
      <c r="Q234" s="84">
        <f t="shared" si="39"/>
        <v>0</v>
      </c>
    </row>
    <row r="235" spans="2:17" ht="97.5" customHeight="1">
      <c r="B235" s="169" t="s">
        <v>89</v>
      </c>
      <c r="C235" s="64" t="s">
        <v>25</v>
      </c>
      <c r="D235" s="66"/>
      <c r="E235" s="66"/>
      <c r="F235" s="33">
        <v>3000</v>
      </c>
      <c r="G235" s="33">
        <v>1500</v>
      </c>
      <c r="H235" s="24">
        <f>(G235/F235)*100</f>
        <v>50</v>
      </c>
      <c r="I235" s="33">
        <v>3000</v>
      </c>
      <c r="J235" s="33">
        <v>0</v>
      </c>
      <c r="K235" s="24">
        <f>(J235/I235)*100</f>
        <v>0</v>
      </c>
      <c r="L235" s="33">
        <v>13150</v>
      </c>
      <c r="M235" s="33">
        <v>13150</v>
      </c>
      <c r="N235" s="33">
        <f t="shared" si="36"/>
        <v>100</v>
      </c>
      <c r="O235" s="33">
        <v>13150</v>
      </c>
      <c r="P235" s="33">
        <v>0</v>
      </c>
      <c r="Q235" s="33">
        <f t="shared" si="39"/>
        <v>0</v>
      </c>
    </row>
    <row r="236" spans="1:17" ht="72" customHeight="1">
      <c r="A236" s="85"/>
      <c r="B236" s="167">
        <v>2030</v>
      </c>
      <c r="C236" s="48" t="s">
        <v>47</v>
      </c>
      <c r="D236" s="31">
        <v>451000</v>
      </c>
      <c r="E236" s="31">
        <v>0</v>
      </c>
      <c r="F236" s="33">
        <v>626000</v>
      </c>
      <c r="G236" s="33">
        <v>440266</v>
      </c>
      <c r="H236" s="33">
        <f>(G236/F236)*100</f>
        <v>70.33003194888178</v>
      </c>
      <c r="I236" s="33">
        <v>626000</v>
      </c>
      <c r="J236" s="33">
        <v>561000</v>
      </c>
      <c r="K236" s="33">
        <f>(J236/I236)*100</f>
        <v>89.61661341853035</v>
      </c>
      <c r="L236" s="33">
        <v>132</v>
      </c>
      <c r="M236" s="33">
        <v>132</v>
      </c>
      <c r="N236" s="33">
        <f t="shared" si="36"/>
        <v>100</v>
      </c>
      <c r="O236" s="33">
        <v>132</v>
      </c>
      <c r="P236" s="33">
        <v>0</v>
      </c>
      <c r="Q236" s="33">
        <f t="shared" si="39"/>
        <v>0</v>
      </c>
    </row>
    <row r="237" spans="2:17" ht="94.5" customHeight="1" thickBot="1">
      <c r="B237" s="196">
        <v>2707</v>
      </c>
      <c r="C237" s="123" t="s">
        <v>101</v>
      </c>
      <c r="D237" s="124"/>
      <c r="E237" s="124"/>
      <c r="F237" s="33">
        <v>72473</v>
      </c>
      <c r="G237" s="33">
        <v>0</v>
      </c>
      <c r="H237" s="43">
        <f>(G237/F237)*100</f>
        <v>0</v>
      </c>
      <c r="I237" s="33">
        <v>38802</v>
      </c>
      <c r="J237" s="33">
        <v>52391</v>
      </c>
      <c r="K237" s="43">
        <f>(J237/I237)*100</f>
        <v>135.0213906499665</v>
      </c>
      <c r="L237" s="33">
        <v>52391</v>
      </c>
      <c r="M237" s="33">
        <v>0</v>
      </c>
      <c r="N237" s="71">
        <f t="shared" si="36"/>
        <v>0</v>
      </c>
      <c r="O237" s="33">
        <v>52391</v>
      </c>
      <c r="P237" s="33">
        <v>0</v>
      </c>
      <c r="Q237" s="71">
        <v>0</v>
      </c>
    </row>
    <row r="238" spans="2:17" ht="28.5" customHeight="1" thickBot="1">
      <c r="B238" s="181"/>
      <c r="C238" s="37" t="s">
        <v>90</v>
      </c>
      <c r="D238" s="73" t="e">
        <f>SUM(D204,D211,#REF!,D233)</f>
        <v>#REF!</v>
      </c>
      <c r="E238" s="73" t="e">
        <f>SUM(E204,E211,#REF!,E233)</f>
        <v>#REF!</v>
      </c>
      <c r="F238" s="39" t="e">
        <f>SUM(F204,F211,F225,#REF!,F233)</f>
        <v>#REF!</v>
      </c>
      <c r="G238" s="39" t="e">
        <f>SUM(G204,G211,G225,#REF!,G233)</f>
        <v>#REF!</v>
      </c>
      <c r="H238" s="113" t="e">
        <f>(G238/F238)*100</f>
        <v>#REF!</v>
      </c>
      <c r="I238" s="39" t="e">
        <f>SUM(I204,I211,I225,#REF!,I233)</f>
        <v>#REF!</v>
      </c>
      <c r="J238" s="39">
        <f>SUM(J204,J211,J225,J233)</f>
        <v>4597044</v>
      </c>
      <c r="K238" s="113" t="e">
        <f>(J238/I238)*100</f>
        <v>#REF!</v>
      </c>
      <c r="L238" s="39">
        <f>SUM(L204,L211,L225,L233)</f>
        <v>3013970.7800000003</v>
      </c>
      <c r="M238" s="39">
        <f>SUM(M204,M211,M225,M233)</f>
        <v>1670121.11</v>
      </c>
      <c r="N238" s="133">
        <f t="shared" si="36"/>
        <v>55.41265101448661</v>
      </c>
      <c r="O238" s="39">
        <f>SUM(O204,O211,O225,O233)</f>
        <v>3198841.09</v>
      </c>
      <c r="P238" s="39">
        <f>SUM(P204,P211,P225,P233)</f>
        <v>5633666</v>
      </c>
      <c r="Q238" s="133">
        <f t="shared" si="39"/>
        <v>176.11584450417323</v>
      </c>
    </row>
    <row r="239" spans="1:17" ht="24" thickBot="1">
      <c r="A239" s="85"/>
      <c r="B239" s="114"/>
      <c r="C239" s="114"/>
      <c r="D239" s="114"/>
      <c r="E239" s="114"/>
      <c r="F239" s="115"/>
      <c r="G239" s="115"/>
      <c r="H239" s="116"/>
      <c r="I239" s="115"/>
      <c r="J239" s="116"/>
      <c r="K239" s="116"/>
      <c r="L239" s="115"/>
      <c r="M239" s="115"/>
      <c r="N239" s="231"/>
      <c r="O239" s="115"/>
      <c r="P239" s="116"/>
      <c r="Q239" s="231"/>
    </row>
    <row r="240" spans="2:17" ht="26.25" customHeight="1">
      <c r="B240" s="164">
        <v>851</v>
      </c>
      <c r="C240" s="117" t="s">
        <v>4</v>
      </c>
      <c r="D240" s="57"/>
      <c r="E240" s="57"/>
      <c r="F240" s="89"/>
      <c r="G240" s="89"/>
      <c r="H240" s="90"/>
      <c r="I240" s="89"/>
      <c r="J240" s="90"/>
      <c r="K240" s="90"/>
      <c r="L240" s="89"/>
      <c r="M240" s="89"/>
      <c r="N240" s="24"/>
      <c r="O240" s="89"/>
      <c r="P240" s="90"/>
      <c r="Q240" s="24"/>
    </row>
    <row r="241" spans="2:17" ht="23.25">
      <c r="B241" s="53"/>
      <c r="C241" s="85"/>
      <c r="D241" s="35"/>
      <c r="E241" s="35"/>
      <c r="F241" s="44"/>
      <c r="G241" s="44"/>
      <c r="H241" s="43"/>
      <c r="I241" s="44"/>
      <c r="J241" s="43"/>
      <c r="K241" s="43"/>
      <c r="L241" s="44"/>
      <c r="M241" s="44"/>
      <c r="N241" s="62"/>
      <c r="O241" s="44"/>
      <c r="P241" s="43"/>
      <c r="Q241" s="62"/>
    </row>
    <row r="242" spans="2:17" ht="23.25">
      <c r="B242" s="164">
        <v>85154</v>
      </c>
      <c r="C242" s="27" t="s">
        <v>43</v>
      </c>
      <c r="D242" s="28">
        <f>SUM(D244)</f>
        <v>500000</v>
      </c>
      <c r="E242" s="28">
        <f>SUM(E244)</f>
        <v>0</v>
      </c>
      <c r="F242" s="29">
        <f aca="true" t="shared" si="40" ref="F242:P242">SUM(F243)</f>
        <v>700000</v>
      </c>
      <c r="G242" s="29">
        <f t="shared" si="40"/>
        <v>721065.35</v>
      </c>
      <c r="H242" s="29">
        <f t="shared" si="40"/>
        <v>103.00933571428573</v>
      </c>
      <c r="I242" s="29">
        <f t="shared" si="40"/>
        <v>730000</v>
      </c>
      <c r="J242" s="29">
        <f t="shared" si="40"/>
        <v>750000</v>
      </c>
      <c r="K242" s="29">
        <f t="shared" si="40"/>
        <v>102.73972602739727</v>
      </c>
      <c r="L242" s="29">
        <f t="shared" si="40"/>
        <v>750000</v>
      </c>
      <c r="M242" s="29">
        <f t="shared" si="40"/>
        <v>740897.16</v>
      </c>
      <c r="N242" s="29">
        <f t="shared" si="36"/>
        <v>98.786288</v>
      </c>
      <c r="O242" s="29">
        <f t="shared" si="40"/>
        <v>750000</v>
      </c>
      <c r="P242" s="29">
        <f t="shared" si="40"/>
        <v>760000</v>
      </c>
      <c r="Q242" s="29">
        <f>(P242/O242)*100</f>
        <v>101.33333333333334</v>
      </c>
    </row>
    <row r="243" spans="2:17" ht="46.5">
      <c r="B243" s="166"/>
      <c r="C243" s="30" t="s">
        <v>127</v>
      </c>
      <c r="D243" s="31"/>
      <c r="E243" s="31"/>
      <c r="F243" s="84">
        <f>SUM(F244:F244)</f>
        <v>700000</v>
      </c>
      <c r="G243" s="84">
        <f>SUM(G244:G244)</f>
        <v>721065.35</v>
      </c>
      <c r="H243" s="29">
        <f>(G243/F243)*100</f>
        <v>103.00933571428573</v>
      </c>
      <c r="I243" s="84">
        <f>SUM(I244:I244)</f>
        <v>730000</v>
      </c>
      <c r="J243" s="84">
        <f>SUM(J244:J244)</f>
        <v>750000</v>
      </c>
      <c r="K243" s="29">
        <f>(J243/I243)*100</f>
        <v>102.73972602739727</v>
      </c>
      <c r="L243" s="84">
        <f>SUM(L244:L244)</f>
        <v>750000</v>
      </c>
      <c r="M243" s="84">
        <f>SUM(M244:M244)</f>
        <v>740897.16</v>
      </c>
      <c r="N243" s="84">
        <f t="shared" si="36"/>
        <v>98.786288</v>
      </c>
      <c r="O243" s="84">
        <f>SUM(O244:O244)</f>
        <v>750000</v>
      </c>
      <c r="P243" s="84">
        <f>SUM(P244:P244)</f>
        <v>760000</v>
      </c>
      <c r="Q243" s="84">
        <f>(P243/O243)*100</f>
        <v>101.33333333333334</v>
      </c>
    </row>
    <row r="244" spans="2:17" ht="48.75" customHeight="1">
      <c r="B244" s="180" t="s">
        <v>119</v>
      </c>
      <c r="C244" s="125" t="s">
        <v>44</v>
      </c>
      <c r="D244" s="31">
        <v>500000</v>
      </c>
      <c r="E244" s="31">
        <v>0</v>
      </c>
      <c r="F244" s="33">
        <v>700000</v>
      </c>
      <c r="G244" s="33">
        <v>721065.35</v>
      </c>
      <c r="H244" s="24">
        <f>(G244/F244)*100</f>
        <v>103.00933571428573</v>
      </c>
      <c r="I244" s="33">
        <v>730000</v>
      </c>
      <c r="J244" s="33">
        <v>750000</v>
      </c>
      <c r="K244" s="24">
        <f>(J244/I244)*100</f>
        <v>102.73972602739727</v>
      </c>
      <c r="L244" s="33">
        <v>750000</v>
      </c>
      <c r="M244" s="33">
        <v>740897.16</v>
      </c>
      <c r="N244" s="33">
        <f t="shared" si="36"/>
        <v>98.786288</v>
      </c>
      <c r="O244" s="33">
        <v>750000</v>
      </c>
      <c r="P244" s="33">
        <v>760000</v>
      </c>
      <c r="Q244" s="33">
        <f>(P244/O244)*100</f>
        <v>101.33333333333334</v>
      </c>
    </row>
    <row r="245" spans="2:17" ht="23.25">
      <c r="B245" s="195"/>
      <c r="C245" s="63"/>
      <c r="D245" s="35"/>
      <c r="E245" s="35"/>
      <c r="F245" s="44"/>
      <c r="G245" s="44"/>
      <c r="H245" s="43"/>
      <c r="I245" s="43"/>
      <c r="J245" s="43"/>
      <c r="K245" s="43"/>
      <c r="L245" s="43"/>
      <c r="M245" s="43"/>
      <c r="N245" s="62"/>
      <c r="O245" s="43"/>
      <c r="P245" s="43"/>
      <c r="Q245" s="62"/>
    </row>
    <row r="246" spans="2:17" ht="23.25">
      <c r="B246" s="164">
        <v>85195</v>
      </c>
      <c r="C246" s="27" t="s">
        <v>18</v>
      </c>
      <c r="D246" s="28">
        <f>SUM(D248)</f>
        <v>600</v>
      </c>
      <c r="E246" s="28">
        <f>SUM(E248)</f>
        <v>0</v>
      </c>
      <c r="F246" s="29">
        <f>SUM(F248)</f>
        <v>270</v>
      </c>
      <c r="G246" s="29">
        <f>SUM(G248)</f>
        <v>0</v>
      </c>
      <c r="H246" s="29">
        <f>(G246/F246)*100</f>
        <v>0</v>
      </c>
      <c r="I246" s="29">
        <f>SUM(I248)</f>
        <v>270</v>
      </c>
      <c r="J246" s="29">
        <f>SUM(J248)</f>
        <v>1440</v>
      </c>
      <c r="K246" s="29">
        <f>(J246/I246)*100</f>
        <v>533.3333333333333</v>
      </c>
      <c r="L246" s="29">
        <f>SUM(L248)</f>
        <v>69</v>
      </c>
      <c r="M246" s="29">
        <f>SUM(M248)</f>
        <v>0</v>
      </c>
      <c r="N246" s="29">
        <f t="shared" si="36"/>
        <v>0</v>
      </c>
      <c r="O246" s="29">
        <f>SUM(O248)</f>
        <v>69</v>
      </c>
      <c r="P246" s="29">
        <f>SUM(P248)</f>
        <v>100</v>
      </c>
      <c r="Q246" s="29">
        <f>(P246/O246)*100</f>
        <v>144.92753623188406</v>
      </c>
    </row>
    <row r="247" spans="2:17" ht="46.5">
      <c r="B247" s="166"/>
      <c r="C247" s="30" t="s">
        <v>127</v>
      </c>
      <c r="D247" s="31"/>
      <c r="E247" s="31"/>
      <c r="F247" s="84">
        <f>SUM(F248)</f>
        <v>270</v>
      </c>
      <c r="G247" s="84">
        <f>SUM(G248)</f>
        <v>0</v>
      </c>
      <c r="H247" s="29">
        <f>(G247/F247)*100</f>
        <v>0</v>
      </c>
      <c r="I247" s="84">
        <f>SUM(I248)</f>
        <v>270</v>
      </c>
      <c r="J247" s="84">
        <f>SUM(J248)</f>
        <v>1440</v>
      </c>
      <c r="K247" s="29">
        <f>(J247/I247)*100</f>
        <v>533.3333333333333</v>
      </c>
      <c r="L247" s="84">
        <f>SUM(L248)</f>
        <v>69</v>
      </c>
      <c r="M247" s="84">
        <f>SUM(M248)</f>
        <v>0</v>
      </c>
      <c r="N247" s="84">
        <f t="shared" si="36"/>
        <v>0</v>
      </c>
      <c r="O247" s="84">
        <f>SUM(O248)</f>
        <v>69</v>
      </c>
      <c r="P247" s="84">
        <f>SUM(P248)</f>
        <v>100</v>
      </c>
      <c r="Q247" s="84">
        <f>(P247/O247)*100</f>
        <v>144.92753623188406</v>
      </c>
    </row>
    <row r="248" spans="2:17" ht="86.25" customHeight="1" thickBot="1">
      <c r="B248" s="168" t="s">
        <v>102</v>
      </c>
      <c r="C248" s="36" t="s">
        <v>103</v>
      </c>
      <c r="D248" s="32">
        <v>600</v>
      </c>
      <c r="E248" s="32">
        <v>0</v>
      </c>
      <c r="F248" s="24">
        <v>270</v>
      </c>
      <c r="G248" s="24">
        <v>0</v>
      </c>
      <c r="H248" s="71">
        <f>(G248/F248)*100</f>
        <v>0</v>
      </c>
      <c r="I248" s="24">
        <v>270</v>
      </c>
      <c r="J248" s="24">
        <v>1440</v>
      </c>
      <c r="K248" s="24">
        <f>(J248/I248)*100</f>
        <v>533.3333333333333</v>
      </c>
      <c r="L248" s="24">
        <v>69</v>
      </c>
      <c r="M248" s="24">
        <v>0</v>
      </c>
      <c r="N248" s="71">
        <f t="shared" si="36"/>
        <v>0</v>
      </c>
      <c r="O248" s="24">
        <v>69</v>
      </c>
      <c r="P248" s="24">
        <v>100</v>
      </c>
      <c r="Q248" s="71">
        <f>(P248/O248)*100</f>
        <v>144.92753623188406</v>
      </c>
    </row>
    <row r="249" spans="2:17" ht="31.5" customHeight="1" thickBot="1">
      <c r="B249" s="176"/>
      <c r="C249" s="37" t="s">
        <v>14</v>
      </c>
      <c r="D249" s="38" t="e">
        <f>SUM(D242,#REF!)</f>
        <v>#REF!</v>
      </c>
      <c r="E249" s="38" t="e">
        <f>SUM(E242,#REF!)</f>
        <v>#REF!</v>
      </c>
      <c r="F249" s="39" t="e">
        <f>SUM(F242,#REF!,F246)</f>
        <v>#REF!</v>
      </c>
      <c r="G249" s="39" t="e">
        <f>SUM(G242,#REF!,G246)</f>
        <v>#REF!</v>
      </c>
      <c r="H249" s="29" t="e">
        <f>(G249/F249)*100</f>
        <v>#REF!</v>
      </c>
      <c r="I249" s="39" t="e">
        <f>SUM(I242,#REF!,I246)</f>
        <v>#REF!</v>
      </c>
      <c r="J249" s="39">
        <f>SUM(J242,J246)</f>
        <v>751440</v>
      </c>
      <c r="K249" s="29" t="e">
        <f>(J249/I249)*100</f>
        <v>#REF!</v>
      </c>
      <c r="L249" s="39">
        <f>SUM(L242,L246)</f>
        <v>750069</v>
      </c>
      <c r="M249" s="39">
        <f>SUM(M242,M246)</f>
        <v>740897.16</v>
      </c>
      <c r="N249" s="133">
        <f t="shared" si="36"/>
        <v>98.77720049755423</v>
      </c>
      <c r="O249" s="39">
        <f>SUM(O242,O246)</f>
        <v>750069</v>
      </c>
      <c r="P249" s="39">
        <f>SUM(P242,P246)</f>
        <v>760100</v>
      </c>
      <c r="Q249" s="133">
        <f>(P249/O249)*100</f>
        <v>101.3373436310526</v>
      </c>
    </row>
    <row r="250" spans="2:17" ht="23.25">
      <c r="B250" s="148"/>
      <c r="C250" s="76"/>
      <c r="D250" s="77"/>
      <c r="E250" s="77"/>
      <c r="F250" s="78"/>
      <c r="G250" s="78"/>
      <c r="H250" s="79"/>
      <c r="I250" s="78"/>
      <c r="J250" s="79"/>
      <c r="K250" s="79"/>
      <c r="L250" s="78"/>
      <c r="M250" s="78"/>
      <c r="N250" s="56"/>
      <c r="O250" s="78"/>
      <c r="P250" s="79"/>
      <c r="Q250" s="56"/>
    </row>
    <row r="251" spans="2:17" ht="24" thickBot="1">
      <c r="B251" s="114"/>
      <c r="C251" s="80"/>
      <c r="D251" s="81"/>
      <c r="E251" s="81"/>
      <c r="F251" s="82"/>
      <c r="G251" s="82"/>
      <c r="H251" s="83"/>
      <c r="I251" s="82"/>
      <c r="J251" s="83"/>
      <c r="K251" s="83"/>
      <c r="L251" s="82"/>
      <c r="M251" s="82"/>
      <c r="N251" s="228"/>
      <c r="O251" s="82"/>
      <c r="P251" s="83"/>
      <c r="Q251" s="228"/>
    </row>
    <row r="252" spans="1:17" ht="26.25" customHeight="1">
      <c r="A252" s="85"/>
      <c r="B252" s="184">
        <v>852</v>
      </c>
      <c r="C252" s="117" t="s">
        <v>45</v>
      </c>
      <c r="D252" s="57"/>
      <c r="E252" s="57"/>
      <c r="F252" s="89"/>
      <c r="G252" s="89"/>
      <c r="H252" s="90"/>
      <c r="I252" s="89"/>
      <c r="J252" s="90"/>
      <c r="K252" s="90"/>
      <c r="L252" s="89"/>
      <c r="M252" s="89"/>
      <c r="N252" s="24"/>
      <c r="O252" s="89"/>
      <c r="P252" s="90"/>
      <c r="Q252" s="24"/>
    </row>
    <row r="253" spans="1:17" ht="25.5" customHeight="1">
      <c r="A253" s="85"/>
      <c r="B253" s="184">
        <v>85202</v>
      </c>
      <c r="C253" s="126" t="s">
        <v>155</v>
      </c>
      <c r="D253" s="28">
        <f>SUM(D257)</f>
        <v>100000</v>
      </c>
      <c r="E253" s="28">
        <f>SUM(E257)</f>
        <v>0</v>
      </c>
      <c r="F253" s="29">
        <f>SUM(F254)</f>
        <v>0</v>
      </c>
      <c r="G253" s="29">
        <f>SUM(G254)</f>
        <v>0</v>
      </c>
      <c r="H253" s="29">
        <v>0</v>
      </c>
      <c r="I253" s="29">
        <f>SUM(I254)</f>
        <v>0</v>
      </c>
      <c r="J253" s="29">
        <f>SUM(J254)</f>
        <v>419097</v>
      </c>
      <c r="K253" s="29">
        <v>0</v>
      </c>
      <c r="L253" s="29">
        <f>SUM(L254)</f>
        <v>419097</v>
      </c>
      <c r="M253" s="29">
        <f>SUM(M254)</f>
        <v>190709.80999999997</v>
      </c>
      <c r="N253" s="84">
        <f t="shared" si="36"/>
        <v>45.5049332254824</v>
      </c>
      <c r="O253" s="29">
        <f>SUM(O254)</f>
        <v>254232.81</v>
      </c>
      <c r="P253" s="29">
        <f>SUM(P254)</f>
        <v>0</v>
      </c>
      <c r="Q253" s="84">
        <f>(P253/O253)*100</f>
        <v>0</v>
      </c>
    </row>
    <row r="254" spans="1:17" ht="46.5" customHeight="1">
      <c r="A254" s="85"/>
      <c r="B254" s="166"/>
      <c r="C254" s="30" t="s">
        <v>127</v>
      </c>
      <c r="D254" s="31"/>
      <c r="E254" s="31"/>
      <c r="F254" s="84">
        <f>SUM(F255:F257)</f>
        <v>0</v>
      </c>
      <c r="G254" s="84">
        <f>SUM(G255:G257)</f>
        <v>0</v>
      </c>
      <c r="H254" s="29">
        <v>0</v>
      </c>
      <c r="I254" s="84">
        <f>SUM(I255:I257)</f>
        <v>0</v>
      </c>
      <c r="J254" s="84">
        <f>SUM(J255:J258)</f>
        <v>419097</v>
      </c>
      <c r="K254" s="29">
        <v>0</v>
      </c>
      <c r="L254" s="84">
        <f>SUM(L255:L258)</f>
        <v>419097</v>
      </c>
      <c r="M254" s="84">
        <f>SUM(M255:M258)</f>
        <v>190709.80999999997</v>
      </c>
      <c r="N254" s="84">
        <f t="shared" si="36"/>
        <v>45.5049332254824</v>
      </c>
      <c r="O254" s="84">
        <f>SUM(O255:O258)</f>
        <v>254232.81</v>
      </c>
      <c r="P254" s="84">
        <f>SUM(P255:P258)</f>
        <v>0</v>
      </c>
      <c r="Q254" s="84">
        <f>(P254/O254)*100</f>
        <v>0</v>
      </c>
    </row>
    <row r="255" spans="1:17" ht="32.25" customHeight="1">
      <c r="A255" s="85"/>
      <c r="B255" s="180" t="s">
        <v>63</v>
      </c>
      <c r="C255" s="36" t="s">
        <v>26</v>
      </c>
      <c r="D255" s="97">
        <v>44698</v>
      </c>
      <c r="E255" s="97">
        <v>0</v>
      </c>
      <c r="F255" s="33">
        <v>0</v>
      </c>
      <c r="G255" s="33">
        <v>0</v>
      </c>
      <c r="H255" s="24">
        <v>0</v>
      </c>
      <c r="I255" s="33">
        <v>0</v>
      </c>
      <c r="J255" s="33">
        <v>300595</v>
      </c>
      <c r="K255" s="24">
        <v>0</v>
      </c>
      <c r="L255" s="33">
        <v>300595</v>
      </c>
      <c r="M255" s="33">
        <v>158180.3</v>
      </c>
      <c r="N255" s="33">
        <f t="shared" si="36"/>
        <v>52.62239890883082</v>
      </c>
      <c r="O255" s="33">
        <v>210910</v>
      </c>
      <c r="P255" s="33">
        <v>0</v>
      </c>
      <c r="Q255" s="33">
        <f>(P255/O255)*100</f>
        <v>0</v>
      </c>
    </row>
    <row r="256" spans="2:17" ht="84.75" customHeight="1">
      <c r="B256" s="169" t="s">
        <v>62</v>
      </c>
      <c r="C256" s="48" t="s">
        <v>121</v>
      </c>
      <c r="D256" s="31">
        <v>170000</v>
      </c>
      <c r="E256" s="31">
        <v>0</v>
      </c>
      <c r="F256" s="33">
        <v>0</v>
      </c>
      <c r="G256" s="33">
        <v>0</v>
      </c>
      <c r="H256" s="24">
        <v>0</v>
      </c>
      <c r="I256" s="33">
        <v>0</v>
      </c>
      <c r="J256" s="33">
        <v>13976</v>
      </c>
      <c r="K256" s="24">
        <v>0</v>
      </c>
      <c r="L256" s="33">
        <v>13976</v>
      </c>
      <c r="M256" s="33">
        <v>4150.77</v>
      </c>
      <c r="N256" s="33">
        <f t="shared" si="36"/>
        <v>29.699270177447058</v>
      </c>
      <c r="O256" s="33">
        <v>5533</v>
      </c>
      <c r="P256" s="33">
        <v>0</v>
      </c>
      <c r="Q256" s="33">
        <f>(P256/O256)*100</f>
        <v>0</v>
      </c>
    </row>
    <row r="257" spans="2:17" ht="39.75" customHeight="1">
      <c r="B257" s="180" t="s">
        <v>67</v>
      </c>
      <c r="C257" s="41" t="s">
        <v>23</v>
      </c>
      <c r="D257" s="31">
        <v>100000</v>
      </c>
      <c r="E257" s="31">
        <v>0</v>
      </c>
      <c r="F257" s="33">
        <v>0</v>
      </c>
      <c r="G257" s="33">
        <v>0</v>
      </c>
      <c r="H257" s="24">
        <v>0</v>
      </c>
      <c r="I257" s="33">
        <v>0</v>
      </c>
      <c r="J257" s="33">
        <v>104526</v>
      </c>
      <c r="K257" s="24">
        <v>0</v>
      </c>
      <c r="L257" s="33">
        <v>104526</v>
      </c>
      <c r="M257" s="33">
        <v>28228.93</v>
      </c>
      <c r="N257" s="33">
        <f t="shared" si="36"/>
        <v>27.00661079540019</v>
      </c>
      <c r="O257" s="33">
        <v>37640</v>
      </c>
      <c r="P257" s="33">
        <v>0</v>
      </c>
      <c r="Q257" s="33">
        <f>(P257/O257)*100</f>
        <v>0</v>
      </c>
    </row>
    <row r="258" spans="2:17" ht="33.75" customHeight="1">
      <c r="B258" s="168" t="s">
        <v>112</v>
      </c>
      <c r="C258" s="34" t="s">
        <v>115</v>
      </c>
      <c r="D258" s="46">
        <v>382400</v>
      </c>
      <c r="E258" s="46">
        <v>0</v>
      </c>
      <c r="F258" s="24">
        <v>50000</v>
      </c>
      <c r="G258" s="24">
        <v>56368.21</v>
      </c>
      <c r="H258" s="24">
        <f>(G258/F258)*100</f>
        <v>112.73642</v>
      </c>
      <c r="I258" s="24">
        <v>56368.21</v>
      </c>
      <c r="J258" s="24">
        <v>0</v>
      </c>
      <c r="K258" s="24">
        <f>(J258/I258)*100</f>
        <v>0</v>
      </c>
      <c r="L258" s="24">
        <v>0</v>
      </c>
      <c r="M258" s="24">
        <v>149.81</v>
      </c>
      <c r="N258" s="33">
        <v>0</v>
      </c>
      <c r="O258" s="24">
        <v>149.81</v>
      </c>
      <c r="P258" s="24">
        <v>0</v>
      </c>
      <c r="Q258" s="33">
        <v>0</v>
      </c>
    </row>
    <row r="259" spans="1:17" ht="96.75" customHeight="1">
      <c r="A259" s="85"/>
      <c r="B259" s="184">
        <v>85212</v>
      </c>
      <c r="C259" s="92" t="s">
        <v>144</v>
      </c>
      <c r="D259" s="28">
        <f>SUM(D263)</f>
        <v>600</v>
      </c>
      <c r="E259" s="28">
        <f>SUM(E263)</f>
        <v>0</v>
      </c>
      <c r="F259" s="29">
        <f>SUM(F260)</f>
        <v>7944300</v>
      </c>
      <c r="G259" s="29">
        <f>SUM(G260)</f>
        <v>5851190.74</v>
      </c>
      <c r="H259" s="29">
        <f>(G259/F259)*100</f>
        <v>73.65269111186637</v>
      </c>
      <c r="I259" s="29">
        <f>SUM(I260)</f>
        <v>8021133.99</v>
      </c>
      <c r="J259" s="29">
        <f>SUM(J260)</f>
        <v>7800000</v>
      </c>
      <c r="K259" s="29">
        <f>(J259/I259)*100</f>
        <v>97.24310814062339</v>
      </c>
      <c r="L259" s="29">
        <f>SUM(L260)</f>
        <v>7800000</v>
      </c>
      <c r="M259" s="29">
        <f>SUM(M260)</f>
        <v>5970284.6</v>
      </c>
      <c r="N259" s="84">
        <f t="shared" si="36"/>
        <v>76.54211025641025</v>
      </c>
      <c r="O259" s="29">
        <f>SUM(O260)</f>
        <v>7804832.8</v>
      </c>
      <c r="P259" s="29">
        <f>SUM(P260)</f>
        <v>7625000</v>
      </c>
      <c r="Q259" s="84">
        <f>(P259/O259)*100</f>
        <v>97.69587889185787</v>
      </c>
    </row>
    <row r="260" spans="1:17" ht="45.75" customHeight="1">
      <c r="A260" s="85"/>
      <c r="B260" s="166"/>
      <c r="C260" s="30" t="s">
        <v>127</v>
      </c>
      <c r="D260" s="31"/>
      <c r="E260" s="31"/>
      <c r="F260" s="84">
        <f>SUM(F262:F264)</f>
        <v>7944300</v>
      </c>
      <c r="G260" s="84">
        <f>SUM(G262:G264)</f>
        <v>5851190.74</v>
      </c>
      <c r="H260" s="29">
        <f>(G260/F260)*100</f>
        <v>73.65269111186637</v>
      </c>
      <c r="I260" s="84">
        <f>SUM(I262:I264)</f>
        <v>8021133.99</v>
      </c>
      <c r="J260" s="84">
        <f>SUM(J261:J264)</f>
        <v>7800000</v>
      </c>
      <c r="K260" s="29">
        <f>(J260/I260)*100</f>
        <v>97.24310814062339</v>
      </c>
      <c r="L260" s="84">
        <f>SUM(L261:L264)</f>
        <v>7800000</v>
      </c>
      <c r="M260" s="84">
        <f>SUM(M261:M264)</f>
        <v>5970284.6</v>
      </c>
      <c r="N260" s="84">
        <f t="shared" si="36"/>
        <v>76.54211025641025</v>
      </c>
      <c r="O260" s="84">
        <f>SUM(O261:O264)</f>
        <v>7804832.8</v>
      </c>
      <c r="P260" s="84">
        <f>SUM(P261:P264)</f>
        <v>7625000</v>
      </c>
      <c r="Q260" s="84">
        <f>(P260/O260)*100</f>
        <v>97.69587889185787</v>
      </c>
    </row>
    <row r="261" spans="1:17" ht="32.25" customHeight="1">
      <c r="A261" s="85"/>
      <c r="B261" s="180" t="s">
        <v>63</v>
      </c>
      <c r="C261" s="36" t="s">
        <v>26</v>
      </c>
      <c r="D261" s="97">
        <v>44698</v>
      </c>
      <c r="E261" s="97">
        <v>0</v>
      </c>
      <c r="F261" s="33">
        <v>0</v>
      </c>
      <c r="G261" s="33">
        <v>0</v>
      </c>
      <c r="H261" s="24">
        <v>0</v>
      </c>
      <c r="I261" s="33">
        <v>0</v>
      </c>
      <c r="J261" s="33">
        <v>0</v>
      </c>
      <c r="K261" s="24">
        <v>0</v>
      </c>
      <c r="L261" s="33">
        <v>0</v>
      </c>
      <c r="M261" s="33">
        <v>8.8</v>
      </c>
      <c r="N261" s="33">
        <v>0</v>
      </c>
      <c r="O261" s="33">
        <v>8.8</v>
      </c>
      <c r="P261" s="33">
        <v>0</v>
      </c>
      <c r="Q261" s="33">
        <v>0</v>
      </c>
    </row>
    <row r="262" spans="2:17" ht="32.25" customHeight="1">
      <c r="B262" s="180" t="s">
        <v>112</v>
      </c>
      <c r="C262" s="87" t="s">
        <v>19</v>
      </c>
      <c r="D262" s="31">
        <v>17000</v>
      </c>
      <c r="E262" s="31">
        <v>0</v>
      </c>
      <c r="F262" s="33">
        <v>0</v>
      </c>
      <c r="G262" s="33">
        <v>6833.99</v>
      </c>
      <c r="H262" s="24">
        <v>0</v>
      </c>
      <c r="I262" s="33">
        <v>6833.99</v>
      </c>
      <c r="J262" s="33">
        <v>8000</v>
      </c>
      <c r="K262" s="24">
        <v>0</v>
      </c>
      <c r="L262" s="33">
        <v>8000</v>
      </c>
      <c r="M262" s="33">
        <v>9618.96</v>
      </c>
      <c r="N262" s="33">
        <f t="shared" si="36"/>
        <v>120.237</v>
      </c>
      <c r="O262" s="33">
        <v>12824</v>
      </c>
      <c r="P262" s="33">
        <v>10000</v>
      </c>
      <c r="Q262" s="33">
        <f aca="true" t="shared" si="41" ref="Q262:Q268">(P262/O262)*100</f>
        <v>77.97878976918278</v>
      </c>
    </row>
    <row r="263" spans="1:17" ht="95.25" customHeight="1">
      <c r="A263" s="85"/>
      <c r="B263" s="168" t="s">
        <v>102</v>
      </c>
      <c r="C263" s="36" t="s">
        <v>103</v>
      </c>
      <c r="D263" s="32">
        <v>600</v>
      </c>
      <c r="E263" s="32">
        <v>0</v>
      </c>
      <c r="F263" s="24">
        <v>7944300</v>
      </c>
      <c r="G263" s="24">
        <v>5788000</v>
      </c>
      <c r="H263" s="24">
        <f>(G263/F263)*100</f>
        <v>72.85726873355739</v>
      </c>
      <c r="I263" s="24">
        <v>7944300</v>
      </c>
      <c r="J263" s="24">
        <v>7717000</v>
      </c>
      <c r="K263" s="24">
        <f>(J263/I263)*100</f>
        <v>97.13882909759198</v>
      </c>
      <c r="L263" s="24">
        <v>7717000</v>
      </c>
      <c r="M263" s="24">
        <v>5890560</v>
      </c>
      <c r="N263" s="33">
        <f t="shared" si="36"/>
        <v>76.33225346637295</v>
      </c>
      <c r="O263" s="24">
        <v>7717000</v>
      </c>
      <c r="P263" s="24">
        <v>7540000</v>
      </c>
      <c r="Q263" s="33">
        <f t="shared" si="41"/>
        <v>97.70636257613063</v>
      </c>
    </row>
    <row r="264" spans="1:17" ht="87" customHeight="1">
      <c r="A264" s="85"/>
      <c r="B264" s="169">
        <v>2360</v>
      </c>
      <c r="C264" s="64" t="s">
        <v>145</v>
      </c>
      <c r="D264" s="66">
        <v>5470</v>
      </c>
      <c r="E264" s="66">
        <v>0</v>
      </c>
      <c r="F264" s="33">
        <v>0</v>
      </c>
      <c r="G264" s="33">
        <v>56356.75</v>
      </c>
      <c r="H264" s="24">
        <v>0</v>
      </c>
      <c r="I264" s="33">
        <v>70000</v>
      </c>
      <c r="J264" s="33">
        <v>75000</v>
      </c>
      <c r="K264" s="24">
        <v>0</v>
      </c>
      <c r="L264" s="33">
        <v>75000</v>
      </c>
      <c r="M264" s="33">
        <v>70096.84</v>
      </c>
      <c r="N264" s="33">
        <f>(M264/L264)*100</f>
        <v>93.46245333333333</v>
      </c>
      <c r="O264" s="33">
        <v>75000</v>
      </c>
      <c r="P264" s="33">
        <v>75000</v>
      </c>
      <c r="Q264" s="33">
        <f t="shared" si="41"/>
        <v>100</v>
      </c>
    </row>
    <row r="265" spans="1:17" ht="120" customHeight="1">
      <c r="A265" s="85"/>
      <c r="B265" s="184">
        <v>85213</v>
      </c>
      <c r="C265" s="93" t="s">
        <v>132</v>
      </c>
      <c r="D265" s="28">
        <f>SUM(D268)</f>
        <v>451000</v>
      </c>
      <c r="E265" s="28">
        <f>SUM(E268)</f>
        <v>0</v>
      </c>
      <c r="F265" s="29">
        <f aca="true" t="shared" si="42" ref="F265:P265">SUM(F266)</f>
        <v>67000</v>
      </c>
      <c r="G265" s="29">
        <f t="shared" si="42"/>
        <v>51970</v>
      </c>
      <c r="H265" s="29">
        <f t="shared" si="42"/>
        <v>77.56716417910448</v>
      </c>
      <c r="I265" s="29">
        <f t="shared" si="42"/>
        <v>67000</v>
      </c>
      <c r="J265" s="29">
        <f t="shared" si="42"/>
        <v>66000</v>
      </c>
      <c r="K265" s="29">
        <f t="shared" si="42"/>
        <v>98.50746268656717</v>
      </c>
      <c r="L265" s="29">
        <f t="shared" si="42"/>
        <v>66100</v>
      </c>
      <c r="M265" s="29">
        <f t="shared" si="42"/>
        <v>60100</v>
      </c>
      <c r="N265" s="84">
        <f aca="true" t="shared" si="43" ref="N265:N334">(M265/L265)*100</f>
        <v>90.92284417549168</v>
      </c>
      <c r="O265" s="29">
        <f t="shared" si="42"/>
        <v>66100</v>
      </c>
      <c r="P265" s="29">
        <f t="shared" si="42"/>
        <v>64000</v>
      </c>
      <c r="Q265" s="84">
        <f t="shared" si="41"/>
        <v>96.8229954614221</v>
      </c>
    </row>
    <row r="266" spans="1:17" ht="46.5">
      <c r="A266" s="85"/>
      <c r="B266" s="166"/>
      <c r="C266" s="30" t="s">
        <v>122</v>
      </c>
      <c r="D266" s="31"/>
      <c r="E266" s="31"/>
      <c r="F266" s="84">
        <f>SUM(F267:F268)</f>
        <v>67000</v>
      </c>
      <c r="G266" s="84">
        <f>SUM(G267:G268)</f>
        <v>51970</v>
      </c>
      <c r="H266" s="29">
        <f>(G266/F266)*100</f>
        <v>77.56716417910448</v>
      </c>
      <c r="I266" s="84">
        <f>SUM(I267:I268)</f>
        <v>67000</v>
      </c>
      <c r="J266" s="84">
        <f>SUM(J267:J268)</f>
        <v>66000</v>
      </c>
      <c r="K266" s="29">
        <f>(J266/I266)*100</f>
        <v>98.50746268656717</v>
      </c>
      <c r="L266" s="84">
        <f>SUM(L267:L268)</f>
        <v>66100</v>
      </c>
      <c r="M266" s="84">
        <f>SUM(M267:M268)</f>
        <v>60100</v>
      </c>
      <c r="N266" s="84">
        <f t="shared" si="43"/>
        <v>90.92284417549168</v>
      </c>
      <c r="O266" s="84">
        <f>SUM(O267:O268)</f>
        <v>66100</v>
      </c>
      <c r="P266" s="84">
        <f>SUM(P267:P268)</f>
        <v>64000</v>
      </c>
      <c r="Q266" s="84">
        <f t="shared" si="41"/>
        <v>96.8229954614221</v>
      </c>
    </row>
    <row r="267" spans="1:17" ht="88.5" customHeight="1">
      <c r="A267" s="85"/>
      <c r="B267" s="168" t="s">
        <v>102</v>
      </c>
      <c r="C267" s="36" t="s">
        <v>103</v>
      </c>
      <c r="D267" s="32">
        <v>600</v>
      </c>
      <c r="E267" s="32">
        <v>0</v>
      </c>
      <c r="F267" s="24">
        <v>28000</v>
      </c>
      <c r="G267" s="24">
        <v>21470</v>
      </c>
      <c r="H267" s="24">
        <f>(G267/F267)*100</f>
        <v>76.67857142857143</v>
      </c>
      <c r="I267" s="24">
        <v>28000</v>
      </c>
      <c r="J267" s="24">
        <v>30000</v>
      </c>
      <c r="K267" s="24">
        <f>(J267/I267)*100</f>
        <v>107.14285714285714</v>
      </c>
      <c r="L267" s="24">
        <v>28500</v>
      </c>
      <c r="M267" s="24">
        <v>26500</v>
      </c>
      <c r="N267" s="33">
        <f t="shared" si="43"/>
        <v>92.98245614035088</v>
      </c>
      <c r="O267" s="24">
        <v>28500</v>
      </c>
      <c r="P267" s="24">
        <v>25000</v>
      </c>
      <c r="Q267" s="33">
        <f t="shared" si="41"/>
        <v>87.71929824561403</v>
      </c>
    </row>
    <row r="268" spans="1:17" ht="53.25" customHeight="1">
      <c r="A268" s="85"/>
      <c r="B268" s="167">
        <v>2030</v>
      </c>
      <c r="C268" s="48" t="s">
        <v>47</v>
      </c>
      <c r="D268" s="31">
        <v>451000</v>
      </c>
      <c r="E268" s="31">
        <v>0</v>
      </c>
      <c r="F268" s="33">
        <v>39000</v>
      </c>
      <c r="G268" s="33">
        <v>30500</v>
      </c>
      <c r="H268" s="24">
        <f>(G268/F268)*100</f>
        <v>78.2051282051282</v>
      </c>
      <c r="I268" s="33">
        <v>39000</v>
      </c>
      <c r="J268" s="33">
        <v>36000</v>
      </c>
      <c r="K268" s="24">
        <f>(J268/I268)*100</f>
        <v>92.3076923076923</v>
      </c>
      <c r="L268" s="33">
        <v>37600</v>
      </c>
      <c r="M268" s="33">
        <v>33600</v>
      </c>
      <c r="N268" s="33">
        <f t="shared" si="43"/>
        <v>89.36170212765957</v>
      </c>
      <c r="O268" s="33">
        <v>37600</v>
      </c>
      <c r="P268" s="33">
        <v>39000</v>
      </c>
      <c r="Q268" s="33">
        <f t="shared" si="41"/>
        <v>103.72340425531914</v>
      </c>
    </row>
    <row r="269" spans="1:17" ht="23.25">
      <c r="A269" s="85"/>
      <c r="B269" s="53"/>
      <c r="C269" s="53"/>
      <c r="D269" s="53"/>
      <c r="E269" s="53"/>
      <c r="F269" s="44"/>
      <c r="G269" s="44"/>
      <c r="H269" s="43"/>
      <c r="I269" s="43"/>
      <c r="J269" s="43"/>
      <c r="K269" s="43"/>
      <c r="L269" s="43"/>
      <c r="M269" s="44"/>
      <c r="N269" s="62"/>
      <c r="O269" s="44"/>
      <c r="P269" s="43"/>
      <c r="Q269" s="62"/>
    </row>
    <row r="270" spans="1:17" ht="58.5" customHeight="1">
      <c r="A270" s="85"/>
      <c r="B270" s="184">
        <v>85214</v>
      </c>
      <c r="C270" s="93" t="s">
        <v>46</v>
      </c>
      <c r="D270" s="28">
        <f>SUM(D273)</f>
        <v>451000</v>
      </c>
      <c r="E270" s="28">
        <f>SUM(E273)</f>
        <v>0</v>
      </c>
      <c r="F270" s="29">
        <f aca="true" t="shared" si="44" ref="F270:P270">SUM(F271)</f>
        <v>626000</v>
      </c>
      <c r="G270" s="29">
        <f t="shared" si="44"/>
        <v>440266</v>
      </c>
      <c r="H270" s="29">
        <f t="shared" si="44"/>
        <v>70.33003194888178</v>
      </c>
      <c r="I270" s="29">
        <f t="shared" si="44"/>
        <v>626000</v>
      </c>
      <c r="J270" s="29">
        <f t="shared" si="44"/>
        <v>561000</v>
      </c>
      <c r="K270" s="29">
        <f t="shared" si="44"/>
        <v>89.61661341853035</v>
      </c>
      <c r="L270" s="29">
        <f t="shared" si="44"/>
        <v>581000</v>
      </c>
      <c r="M270" s="29">
        <f t="shared" si="44"/>
        <v>511200</v>
      </c>
      <c r="N270" s="29">
        <f t="shared" si="43"/>
        <v>87.98623063683306</v>
      </c>
      <c r="O270" s="29">
        <f t="shared" si="44"/>
        <v>581700</v>
      </c>
      <c r="P270" s="29">
        <f t="shared" si="44"/>
        <v>633000</v>
      </c>
      <c r="Q270" s="29">
        <f>(P270/O270)*100</f>
        <v>108.81897885507993</v>
      </c>
    </row>
    <row r="271" spans="1:17" ht="46.5">
      <c r="A271" s="85"/>
      <c r="B271" s="166"/>
      <c r="C271" s="30" t="s">
        <v>127</v>
      </c>
      <c r="D271" s="31"/>
      <c r="E271" s="31"/>
      <c r="F271" s="84">
        <f>SUM(F273:F273)</f>
        <v>626000</v>
      </c>
      <c r="G271" s="84">
        <f>SUM(G273:G273)</f>
        <v>440266</v>
      </c>
      <c r="H271" s="29">
        <f>(G271/F271)*100</f>
        <v>70.33003194888178</v>
      </c>
      <c r="I271" s="84">
        <f>SUM(I273:I273)</f>
        <v>626000</v>
      </c>
      <c r="J271" s="84">
        <f>SUM(J272:J273)</f>
        <v>561000</v>
      </c>
      <c r="K271" s="29">
        <f>(J271/I271)*100</f>
        <v>89.61661341853035</v>
      </c>
      <c r="L271" s="84">
        <f>SUM(L272:L273)</f>
        <v>581000</v>
      </c>
      <c r="M271" s="84">
        <f>SUM(M272:M273)</f>
        <v>511200</v>
      </c>
      <c r="N271" s="84">
        <f t="shared" si="43"/>
        <v>87.98623063683306</v>
      </c>
      <c r="O271" s="84">
        <f>SUM(O272:O273)</f>
        <v>581700</v>
      </c>
      <c r="P271" s="84">
        <f>SUM(P272:P273)</f>
        <v>633000</v>
      </c>
      <c r="Q271" s="84">
        <f>(P271/O271)*100</f>
        <v>108.81897885507993</v>
      </c>
    </row>
    <row r="272" spans="2:17" ht="32.25" customHeight="1">
      <c r="B272" s="180" t="s">
        <v>112</v>
      </c>
      <c r="C272" s="87" t="s">
        <v>19</v>
      </c>
      <c r="D272" s="31">
        <v>17000</v>
      </c>
      <c r="E272" s="31">
        <v>0</v>
      </c>
      <c r="F272" s="33">
        <v>0</v>
      </c>
      <c r="G272" s="33">
        <v>6833.99</v>
      </c>
      <c r="H272" s="24">
        <v>0</v>
      </c>
      <c r="I272" s="33">
        <v>6833.99</v>
      </c>
      <c r="J272" s="33">
        <v>0</v>
      </c>
      <c r="K272" s="24">
        <v>0</v>
      </c>
      <c r="L272" s="33">
        <v>0</v>
      </c>
      <c r="M272" s="33">
        <v>700</v>
      </c>
      <c r="N272" s="33">
        <v>0</v>
      </c>
      <c r="O272" s="33">
        <v>700</v>
      </c>
      <c r="P272" s="33">
        <v>0</v>
      </c>
      <c r="Q272" s="33">
        <v>0</v>
      </c>
    </row>
    <row r="273" spans="1:17" ht="78" customHeight="1">
      <c r="A273" s="85"/>
      <c r="B273" s="167">
        <v>2030</v>
      </c>
      <c r="C273" s="48" t="s">
        <v>47</v>
      </c>
      <c r="D273" s="31">
        <v>451000</v>
      </c>
      <c r="E273" s="31">
        <v>0</v>
      </c>
      <c r="F273" s="33">
        <v>626000</v>
      </c>
      <c r="G273" s="33">
        <v>440266</v>
      </c>
      <c r="H273" s="33">
        <f>(G273/F273)*100</f>
        <v>70.33003194888178</v>
      </c>
      <c r="I273" s="33">
        <v>626000</v>
      </c>
      <c r="J273" s="33">
        <v>561000</v>
      </c>
      <c r="K273" s="33">
        <f>(J273/I273)*100</f>
        <v>89.61661341853035</v>
      </c>
      <c r="L273" s="33">
        <v>581000</v>
      </c>
      <c r="M273" s="33">
        <v>510500</v>
      </c>
      <c r="N273" s="33">
        <f t="shared" si="43"/>
        <v>87.8657487091222</v>
      </c>
      <c r="O273" s="33">
        <v>581000</v>
      </c>
      <c r="P273" s="33">
        <v>633000</v>
      </c>
      <c r="Q273" s="33">
        <f>(P273/O273)*100</f>
        <v>108.95008605851979</v>
      </c>
    </row>
    <row r="274" spans="1:17" ht="25.5" customHeight="1">
      <c r="A274" s="85"/>
      <c r="B274" s="167"/>
      <c r="C274" s="48"/>
      <c r="D274" s="31"/>
      <c r="E274" s="31"/>
      <c r="F274" s="33"/>
      <c r="G274" s="33"/>
      <c r="H274" s="33"/>
      <c r="I274" s="33"/>
      <c r="J274" s="33"/>
      <c r="K274" s="33"/>
      <c r="L274" s="33"/>
      <c r="M274" s="209"/>
      <c r="N274" s="33"/>
      <c r="O274" s="209"/>
      <c r="P274" s="33"/>
      <c r="Q274" s="33"/>
    </row>
    <row r="275" spans="1:17" ht="58.5" customHeight="1">
      <c r="A275" s="85"/>
      <c r="B275" s="184">
        <v>85215</v>
      </c>
      <c r="C275" s="93" t="s">
        <v>188</v>
      </c>
      <c r="D275" s="28">
        <f>SUM(D278)</f>
        <v>0</v>
      </c>
      <c r="E275" s="28">
        <f>SUM(E278)</f>
        <v>0</v>
      </c>
      <c r="F275" s="29">
        <f aca="true" t="shared" si="45" ref="F275:P275">SUM(F276)</f>
        <v>0</v>
      </c>
      <c r="G275" s="29">
        <f t="shared" si="45"/>
        <v>0</v>
      </c>
      <c r="H275" s="29" t="e">
        <f t="shared" si="45"/>
        <v>#DIV/0!</v>
      </c>
      <c r="I275" s="29">
        <f t="shared" si="45"/>
        <v>0</v>
      </c>
      <c r="J275" s="29">
        <f t="shared" si="45"/>
        <v>0</v>
      </c>
      <c r="K275" s="29" t="e">
        <f t="shared" si="45"/>
        <v>#DIV/0!</v>
      </c>
      <c r="L275" s="29">
        <f t="shared" si="45"/>
        <v>0</v>
      </c>
      <c r="M275" s="29">
        <f t="shared" si="45"/>
        <v>217.84</v>
      </c>
      <c r="N275" s="84">
        <v>0</v>
      </c>
      <c r="O275" s="29">
        <f t="shared" si="45"/>
        <v>217.84</v>
      </c>
      <c r="P275" s="29">
        <f t="shared" si="45"/>
        <v>0</v>
      </c>
      <c r="Q275" s="84">
        <v>0</v>
      </c>
    </row>
    <row r="276" spans="1:17" ht="46.5">
      <c r="A276" s="85"/>
      <c r="B276" s="166"/>
      <c r="C276" s="30" t="s">
        <v>127</v>
      </c>
      <c r="D276" s="31"/>
      <c r="E276" s="31"/>
      <c r="F276" s="84">
        <f>SUM(F278:F278)</f>
        <v>0</v>
      </c>
      <c r="G276" s="84">
        <f>SUM(G278:G278)</f>
        <v>0</v>
      </c>
      <c r="H276" s="29" t="e">
        <f>(G276/F276)*100</f>
        <v>#DIV/0!</v>
      </c>
      <c r="I276" s="84">
        <f>SUM(I278:I278)</f>
        <v>0</v>
      </c>
      <c r="J276" s="84">
        <f>SUM(J277)</f>
        <v>0</v>
      </c>
      <c r="K276" s="29" t="e">
        <f>(J276/I276)*100</f>
        <v>#DIV/0!</v>
      </c>
      <c r="L276" s="84">
        <f>SUM(L277)</f>
        <v>0</v>
      </c>
      <c r="M276" s="84">
        <f>SUM(M277)</f>
        <v>217.84</v>
      </c>
      <c r="N276" s="84">
        <v>0</v>
      </c>
      <c r="O276" s="84">
        <f>SUM(O277)</f>
        <v>217.84</v>
      </c>
      <c r="P276" s="84">
        <f>SUM(P277)</f>
        <v>0</v>
      </c>
      <c r="Q276" s="84">
        <v>0</v>
      </c>
    </row>
    <row r="277" spans="2:17" ht="32.25" customHeight="1">
      <c r="B277" s="180" t="s">
        <v>112</v>
      </c>
      <c r="C277" s="87" t="s">
        <v>19</v>
      </c>
      <c r="D277" s="31">
        <v>17000</v>
      </c>
      <c r="E277" s="31">
        <v>0</v>
      </c>
      <c r="F277" s="33">
        <v>0</v>
      </c>
      <c r="G277" s="33">
        <v>6833.99</v>
      </c>
      <c r="H277" s="24">
        <v>0</v>
      </c>
      <c r="I277" s="33">
        <v>6833.99</v>
      </c>
      <c r="J277" s="33">
        <v>0</v>
      </c>
      <c r="K277" s="24">
        <v>0</v>
      </c>
      <c r="L277" s="33">
        <v>0</v>
      </c>
      <c r="M277" s="33">
        <v>217.84</v>
      </c>
      <c r="N277" s="33">
        <v>0</v>
      </c>
      <c r="O277" s="33">
        <v>217.84</v>
      </c>
      <c r="P277" s="33">
        <v>0</v>
      </c>
      <c r="Q277" s="33">
        <v>0</v>
      </c>
    </row>
    <row r="278" spans="1:17" ht="23.25">
      <c r="A278" s="85"/>
      <c r="B278" s="197"/>
      <c r="C278" s="127"/>
      <c r="D278" s="95"/>
      <c r="E278" s="95"/>
      <c r="F278" s="61"/>
      <c r="G278" s="61"/>
      <c r="H278" s="62"/>
      <c r="I278" s="62"/>
      <c r="J278" s="62"/>
      <c r="K278" s="62"/>
      <c r="L278" s="61"/>
      <c r="M278" s="61"/>
      <c r="N278" s="62"/>
      <c r="O278" s="61"/>
      <c r="P278" s="62"/>
      <c r="Q278" s="62"/>
    </row>
    <row r="279" spans="1:17" ht="23.25">
      <c r="A279" s="85"/>
      <c r="B279" s="184">
        <v>85216</v>
      </c>
      <c r="C279" s="93" t="s">
        <v>116</v>
      </c>
      <c r="D279" s="28" t="e">
        <f>SUM(#REF!)</f>
        <v>#REF!</v>
      </c>
      <c r="E279" s="28" t="e">
        <f>SUM(#REF!)</f>
        <v>#REF!</v>
      </c>
      <c r="F279" s="29">
        <f aca="true" t="shared" si="46" ref="F279:P279">SUM(F280)</f>
        <v>474000</v>
      </c>
      <c r="G279" s="29">
        <f t="shared" si="46"/>
        <v>372160</v>
      </c>
      <c r="H279" s="29">
        <f t="shared" si="46"/>
        <v>78.51476793248945</v>
      </c>
      <c r="I279" s="29">
        <f t="shared" si="46"/>
        <v>474000</v>
      </c>
      <c r="J279" s="29">
        <f t="shared" si="46"/>
        <v>414000</v>
      </c>
      <c r="K279" s="29">
        <f t="shared" si="46"/>
        <v>87.34177215189874</v>
      </c>
      <c r="L279" s="29">
        <f t="shared" si="46"/>
        <v>414000</v>
      </c>
      <c r="M279" s="29">
        <f t="shared" si="46"/>
        <v>387667.6</v>
      </c>
      <c r="N279" s="29">
        <f t="shared" si="43"/>
        <v>93.63951690821256</v>
      </c>
      <c r="O279" s="29">
        <f t="shared" si="46"/>
        <v>416067.6</v>
      </c>
      <c r="P279" s="29">
        <f t="shared" si="46"/>
        <v>446000</v>
      </c>
      <c r="Q279" s="29">
        <f>(P279/O279)*100</f>
        <v>107.1941194171332</v>
      </c>
    </row>
    <row r="280" spans="1:17" ht="46.5">
      <c r="A280" s="85"/>
      <c r="B280" s="166"/>
      <c r="C280" s="30" t="s">
        <v>127</v>
      </c>
      <c r="D280" s="31"/>
      <c r="E280" s="31"/>
      <c r="F280" s="84">
        <f>SUM(F282:F282)</f>
        <v>474000</v>
      </c>
      <c r="G280" s="84">
        <f>SUM(G282:G282)</f>
        <v>372160</v>
      </c>
      <c r="H280" s="29">
        <f>(G280/F280)*100</f>
        <v>78.51476793248945</v>
      </c>
      <c r="I280" s="84">
        <f>SUM(I282:I282)</f>
        <v>474000</v>
      </c>
      <c r="J280" s="84">
        <f>SUM(J281:J282)</f>
        <v>414000</v>
      </c>
      <c r="K280" s="29">
        <f>(J280/I280)*100</f>
        <v>87.34177215189874</v>
      </c>
      <c r="L280" s="84">
        <f>SUM(L281:L282)</f>
        <v>414000</v>
      </c>
      <c r="M280" s="84">
        <f>SUM(M281:M282)</f>
        <v>387667.6</v>
      </c>
      <c r="N280" s="84">
        <f t="shared" si="43"/>
        <v>93.63951690821256</v>
      </c>
      <c r="O280" s="84">
        <f>SUM(O281:O282)</f>
        <v>416067.6</v>
      </c>
      <c r="P280" s="84">
        <f>SUM(P281:P282)</f>
        <v>446000</v>
      </c>
      <c r="Q280" s="84">
        <f>(P280/O280)*100</f>
        <v>107.1941194171332</v>
      </c>
    </row>
    <row r="281" spans="2:17" ht="32.25" customHeight="1">
      <c r="B281" s="180" t="s">
        <v>112</v>
      </c>
      <c r="C281" s="87" t="s">
        <v>19</v>
      </c>
      <c r="D281" s="31">
        <v>17000</v>
      </c>
      <c r="E281" s="31">
        <v>0</v>
      </c>
      <c r="F281" s="33">
        <v>0</v>
      </c>
      <c r="G281" s="33">
        <v>6833.99</v>
      </c>
      <c r="H281" s="24">
        <v>0</v>
      </c>
      <c r="I281" s="33">
        <v>6833.99</v>
      </c>
      <c r="J281" s="33">
        <v>0</v>
      </c>
      <c r="K281" s="24">
        <v>0</v>
      </c>
      <c r="L281" s="33">
        <v>0</v>
      </c>
      <c r="M281" s="33">
        <v>2067.6</v>
      </c>
      <c r="N281" s="33">
        <v>0</v>
      </c>
      <c r="O281" s="33">
        <v>2067.6</v>
      </c>
      <c r="P281" s="33">
        <v>0</v>
      </c>
      <c r="Q281" s="33">
        <v>0</v>
      </c>
    </row>
    <row r="282" spans="1:17" ht="55.5" customHeight="1">
      <c r="A282" s="85"/>
      <c r="B282" s="196">
        <v>2030</v>
      </c>
      <c r="C282" s="123" t="s">
        <v>47</v>
      </c>
      <c r="D282" s="129">
        <v>465000</v>
      </c>
      <c r="E282" s="129">
        <v>41750</v>
      </c>
      <c r="F282" s="24">
        <v>474000</v>
      </c>
      <c r="G282" s="24">
        <v>372160</v>
      </c>
      <c r="H282" s="24">
        <f>(G282/F282)*100</f>
        <v>78.51476793248945</v>
      </c>
      <c r="I282" s="24">
        <v>474000</v>
      </c>
      <c r="J282" s="24">
        <v>414000</v>
      </c>
      <c r="K282" s="24">
        <f>(J282/I282)*100</f>
        <v>87.34177215189874</v>
      </c>
      <c r="L282" s="24">
        <v>414000</v>
      </c>
      <c r="M282" s="24">
        <v>385600</v>
      </c>
      <c r="N282" s="33">
        <f t="shared" si="43"/>
        <v>93.14009661835749</v>
      </c>
      <c r="O282" s="24">
        <v>414000</v>
      </c>
      <c r="P282" s="24">
        <v>446000</v>
      </c>
      <c r="Q282" s="33">
        <f>(P282/O282)*100</f>
        <v>107.72946859903381</v>
      </c>
    </row>
    <row r="283" spans="1:17" ht="23.25">
      <c r="A283" s="85"/>
      <c r="B283" s="198"/>
      <c r="C283" s="53"/>
      <c r="D283" s="53"/>
      <c r="E283" s="53"/>
      <c r="F283" s="44"/>
      <c r="G283" s="44"/>
      <c r="H283" s="43"/>
      <c r="I283" s="43"/>
      <c r="J283" s="43"/>
      <c r="K283" s="43"/>
      <c r="L283" s="44"/>
      <c r="M283" s="44"/>
      <c r="N283" s="62"/>
      <c r="O283" s="44"/>
      <c r="P283" s="43"/>
      <c r="Q283" s="62"/>
    </row>
    <row r="284" spans="1:17" ht="23.25">
      <c r="A284" s="85"/>
      <c r="B284" s="199">
        <v>85219</v>
      </c>
      <c r="C284" s="117" t="s">
        <v>48</v>
      </c>
      <c r="D284" s="28">
        <f aca="true" t="shared" si="47" ref="D284:K284">SUM(D288)</f>
        <v>465000</v>
      </c>
      <c r="E284" s="28">
        <f t="shared" si="47"/>
        <v>41750</v>
      </c>
      <c r="F284" s="29">
        <f t="shared" si="47"/>
        <v>541850</v>
      </c>
      <c r="G284" s="29">
        <f t="shared" si="47"/>
        <v>416744</v>
      </c>
      <c r="H284" s="29">
        <f t="shared" si="47"/>
        <v>76.91132232167574</v>
      </c>
      <c r="I284" s="29">
        <f t="shared" si="47"/>
        <v>541850</v>
      </c>
      <c r="J284" s="29">
        <f t="shared" si="47"/>
        <v>523000</v>
      </c>
      <c r="K284" s="29">
        <f t="shared" si="47"/>
        <v>96.52117744763311</v>
      </c>
      <c r="L284" s="29">
        <f>SUM(L285)</f>
        <v>513200</v>
      </c>
      <c r="M284" s="29">
        <f>SUM(M285)</f>
        <v>385051</v>
      </c>
      <c r="N284" s="29">
        <f t="shared" si="43"/>
        <v>75.02942322681217</v>
      </c>
      <c r="O284" s="29">
        <f>SUM(O285)</f>
        <v>513200</v>
      </c>
      <c r="P284" s="29">
        <f>SUM(P285)</f>
        <v>536000</v>
      </c>
      <c r="Q284" s="29">
        <f>(P284/O284)*100</f>
        <v>104.44271239282929</v>
      </c>
    </row>
    <row r="285" spans="1:17" ht="46.5">
      <c r="A285" s="85"/>
      <c r="B285" s="166"/>
      <c r="C285" s="30" t="s">
        <v>126</v>
      </c>
      <c r="D285" s="31"/>
      <c r="E285" s="31"/>
      <c r="F285" s="84">
        <f>SUM(F288)</f>
        <v>541850</v>
      </c>
      <c r="G285" s="84">
        <f>SUM(G288)</f>
        <v>416744</v>
      </c>
      <c r="H285" s="29">
        <f>(G285/F285)*100</f>
        <v>76.91132232167574</v>
      </c>
      <c r="I285" s="84">
        <f>SUM(I288)</f>
        <v>541850</v>
      </c>
      <c r="J285" s="84">
        <f>SUM(J287:J288)</f>
        <v>523000</v>
      </c>
      <c r="K285" s="29">
        <f>(J285/I285)*100</f>
        <v>96.52117744763311</v>
      </c>
      <c r="L285" s="84">
        <f>SUM(L287:L288)</f>
        <v>513200</v>
      </c>
      <c r="M285" s="84">
        <f>SUM(M287:M288)</f>
        <v>385051</v>
      </c>
      <c r="N285" s="84">
        <f t="shared" si="43"/>
        <v>75.02942322681217</v>
      </c>
      <c r="O285" s="84">
        <f>SUM(O287:O288)</f>
        <v>513200</v>
      </c>
      <c r="P285" s="84">
        <f>SUM(P287:P288)</f>
        <v>536000</v>
      </c>
      <c r="Q285" s="84">
        <f>(P285/O285)*100</f>
        <v>104.44271239282929</v>
      </c>
    </row>
    <row r="286" spans="1:17" ht="23.25">
      <c r="A286" s="85"/>
      <c r="B286" s="200"/>
      <c r="C286" s="130"/>
      <c r="D286" s="95"/>
      <c r="E286" s="95"/>
      <c r="F286" s="131"/>
      <c r="G286" s="131"/>
      <c r="H286" s="131"/>
      <c r="I286" s="131"/>
      <c r="J286" s="131"/>
      <c r="K286" s="131"/>
      <c r="L286" s="131"/>
      <c r="M286" s="131"/>
      <c r="N286" s="33"/>
      <c r="O286" s="131"/>
      <c r="P286" s="131"/>
      <c r="Q286" s="33"/>
    </row>
    <row r="287" spans="1:17" ht="92.25" customHeight="1">
      <c r="A287" s="85"/>
      <c r="B287" s="169" t="s">
        <v>102</v>
      </c>
      <c r="C287" s="36" t="s">
        <v>103</v>
      </c>
      <c r="D287" s="31">
        <v>600</v>
      </c>
      <c r="E287" s="31">
        <v>0</v>
      </c>
      <c r="F287" s="33">
        <v>26000</v>
      </c>
      <c r="G287" s="33">
        <v>15960</v>
      </c>
      <c r="H287" s="24">
        <f>(G287/F287)*100</f>
        <v>61.38461538461538</v>
      </c>
      <c r="I287" s="33">
        <v>26000</v>
      </c>
      <c r="J287" s="33">
        <v>0</v>
      </c>
      <c r="K287" s="24">
        <f>(J287/I287)*100</f>
        <v>0</v>
      </c>
      <c r="L287" s="33">
        <v>4200</v>
      </c>
      <c r="M287" s="33">
        <v>3300</v>
      </c>
      <c r="N287" s="33">
        <f t="shared" si="43"/>
        <v>78.57142857142857</v>
      </c>
      <c r="O287" s="33">
        <v>4200</v>
      </c>
      <c r="P287" s="33">
        <v>4000</v>
      </c>
      <c r="Q287" s="33">
        <f>(P287/O287)*100</f>
        <v>95.23809523809523</v>
      </c>
    </row>
    <row r="288" spans="1:17" ht="52.5" customHeight="1">
      <c r="A288" s="85"/>
      <c r="B288" s="196">
        <v>2030</v>
      </c>
      <c r="C288" s="123" t="s">
        <v>47</v>
      </c>
      <c r="D288" s="129">
        <v>465000</v>
      </c>
      <c r="E288" s="129">
        <v>41750</v>
      </c>
      <c r="F288" s="24">
        <v>541850</v>
      </c>
      <c r="G288" s="24">
        <v>416744</v>
      </c>
      <c r="H288" s="24">
        <f>(G288/F288)*100</f>
        <v>76.91132232167574</v>
      </c>
      <c r="I288" s="24">
        <v>541850</v>
      </c>
      <c r="J288" s="24">
        <v>523000</v>
      </c>
      <c r="K288" s="24">
        <f>(J288/I288)*100</f>
        <v>96.52117744763311</v>
      </c>
      <c r="L288" s="24">
        <v>509000</v>
      </c>
      <c r="M288" s="24">
        <v>381751</v>
      </c>
      <c r="N288" s="33">
        <f t="shared" si="43"/>
        <v>75.00019646365422</v>
      </c>
      <c r="O288" s="24">
        <v>509000</v>
      </c>
      <c r="P288" s="24">
        <v>532000</v>
      </c>
      <c r="Q288" s="33">
        <f>(P288/O288)*100</f>
        <v>104.51866404715126</v>
      </c>
    </row>
    <row r="289" spans="1:17" ht="47.25" customHeight="1">
      <c r="A289" s="85"/>
      <c r="B289" s="184">
        <v>85220</v>
      </c>
      <c r="C289" s="132" t="s">
        <v>174</v>
      </c>
      <c r="D289" s="28" t="e">
        <f>SUM(#REF!)</f>
        <v>#REF!</v>
      </c>
      <c r="E289" s="28" t="e">
        <f>SUM(#REF!)</f>
        <v>#REF!</v>
      </c>
      <c r="F289" s="29">
        <f aca="true" t="shared" si="48" ref="F289:P289">SUM(F290)</f>
        <v>26000</v>
      </c>
      <c r="G289" s="29">
        <f t="shared" si="48"/>
        <v>15960</v>
      </c>
      <c r="H289" s="29">
        <f t="shared" si="48"/>
        <v>61.38461538461538</v>
      </c>
      <c r="I289" s="29">
        <f t="shared" si="48"/>
        <v>26000</v>
      </c>
      <c r="J289" s="29">
        <f t="shared" si="48"/>
        <v>0</v>
      </c>
      <c r="K289" s="29">
        <f t="shared" si="48"/>
        <v>0</v>
      </c>
      <c r="L289" s="29">
        <f t="shared" si="48"/>
        <v>5999</v>
      </c>
      <c r="M289" s="29">
        <f t="shared" si="48"/>
        <v>2571</v>
      </c>
      <c r="N289" s="84">
        <f t="shared" si="43"/>
        <v>42.857142857142854</v>
      </c>
      <c r="O289" s="29">
        <f t="shared" si="48"/>
        <v>5999</v>
      </c>
      <c r="P289" s="29">
        <f t="shared" si="48"/>
        <v>0</v>
      </c>
      <c r="Q289" s="84">
        <f>(P289/O289)*100</f>
        <v>0</v>
      </c>
    </row>
    <row r="290" spans="1:17" ht="46.5">
      <c r="A290" s="85"/>
      <c r="B290" s="166"/>
      <c r="C290" s="30" t="s">
        <v>122</v>
      </c>
      <c r="D290" s="31"/>
      <c r="E290" s="31"/>
      <c r="F290" s="84">
        <f>SUM(F291:F291)</f>
        <v>26000</v>
      </c>
      <c r="G290" s="84">
        <f>SUM(G291:G291)</f>
        <v>15960</v>
      </c>
      <c r="H290" s="29">
        <f>(G290/F290)*100</f>
        <v>61.38461538461538</v>
      </c>
      <c r="I290" s="84">
        <f>SUM(I291:I291)</f>
        <v>26000</v>
      </c>
      <c r="J290" s="84">
        <f>SUM(J291:J291)</f>
        <v>0</v>
      </c>
      <c r="K290" s="29">
        <f>(J290/I290)*100</f>
        <v>0</v>
      </c>
      <c r="L290" s="84">
        <f>SUM(L291:L291)</f>
        <v>5999</v>
      </c>
      <c r="M290" s="84">
        <f>SUM(M291:M291)</f>
        <v>2571</v>
      </c>
      <c r="N290" s="84">
        <f t="shared" si="43"/>
        <v>42.857142857142854</v>
      </c>
      <c r="O290" s="84">
        <f>SUM(O291:O291)</f>
        <v>5999</v>
      </c>
      <c r="P290" s="84">
        <f>SUM(P291:P291)</f>
        <v>0</v>
      </c>
      <c r="Q290" s="84">
        <f>(P290/O290)*100</f>
        <v>0</v>
      </c>
    </row>
    <row r="291" spans="1:17" ht="74.25" customHeight="1">
      <c r="A291" s="85"/>
      <c r="B291" s="169" t="s">
        <v>175</v>
      </c>
      <c r="C291" s="36" t="s">
        <v>176</v>
      </c>
      <c r="D291" s="31">
        <v>600</v>
      </c>
      <c r="E291" s="31">
        <v>0</v>
      </c>
      <c r="F291" s="33">
        <v>26000</v>
      </c>
      <c r="G291" s="33">
        <v>15960</v>
      </c>
      <c r="H291" s="24">
        <f>(G291/F291)*100</f>
        <v>61.38461538461538</v>
      </c>
      <c r="I291" s="33">
        <v>26000</v>
      </c>
      <c r="J291" s="33">
        <v>0</v>
      </c>
      <c r="K291" s="24">
        <f>(J291/I291)*100</f>
        <v>0</v>
      </c>
      <c r="L291" s="33">
        <v>5999</v>
      </c>
      <c r="M291" s="33">
        <v>2571</v>
      </c>
      <c r="N291" s="33">
        <f t="shared" si="43"/>
        <v>42.857142857142854</v>
      </c>
      <c r="O291" s="33">
        <v>5999</v>
      </c>
      <c r="P291" s="33">
        <v>0</v>
      </c>
      <c r="Q291" s="33">
        <f>(P291/O291)*100</f>
        <v>0</v>
      </c>
    </row>
    <row r="292" spans="1:17" ht="23.25">
      <c r="A292" s="85"/>
      <c r="B292" s="173"/>
      <c r="C292" s="128"/>
      <c r="D292" s="75"/>
      <c r="E292" s="75"/>
      <c r="F292" s="44"/>
      <c r="G292" s="44"/>
      <c r="H292" s="62"/>
      <c r="I292" s="43"/>
      <c r="J292" s="43"/>
      <c r="K292" s="62"/>
      <c r="L292" s="43"/>
      <c r="M292" s="43"/>
      <c r="N292" s="62"/>
      <c r="O292" s="43"/>
      <c r="P292" s="43"/>
      <c r="Q292" s="62"/>
    </row>
    <row r="293" spans="1:17" ht="47.25" customHeight="1">
      <c r="A293" s="85"/>
      <c r="B293" s="184">
        <v>85228</v>
      </c>
      <c r="C293" s="132" t="s">
        <v>111</v>
      </c>
      <c r="D293" s="28" t="e">
        <f>SUM(#REF!)</f>
        <v>#REF!</v>
      </c>
      <c r="E293" s="28" t="e">
        <f>SUM(#REF!)</f>
        <v>#REF!</v>
      </c>
      <c r="F293" s="29">
        <f aca="true" t="shared" si="49" ref="F293:P293">SUM(F294)</f>
        <v>26000</v>
      </c>
      <c r="G293" s="29">
        <f t="shared" si="49"/>
        <v>15960</v>
      </c>
      <c r="H293" s="29">
        <f t="shared" si="49"/>
        <v>61.38461538461538</v>
      </c>
      <c r="I293" s="29">
        <f t="shared" si="49"/>
        <v>26000</v>
      </c>
      <c r="J293" s="29">
        <f t="shared" si="49"/>
        <v>26000</v>
      </c>
      <c r="K293" s="29">
        <f t="shared" si="49"/>
        <v>100</v>
      </c>
      <c r="L293" s="29">
        <f t="shared" si="49"/>
        <v>26000</v>
      </c>
      <c r="M293" s="29">
        <f t="shared" si="49"/>
        <v>19775.12</v>
      </c>
      <c r="N293" s="29">
        <f t="shared" si="43"/>
        <v>76.05815384615384</v>
      </c>
      <c r="O293" s="29">
        <f t="shared" si="49"/>
        <v>30083.44</v>
      </c>
      <c r="P293" s="29">
        <f t="shared" si="49"/>
        <v>26000</v>
      </c>
      <c r="Q293" s="29">
        <f>(P293/O293)*100</f>
        <v>86.42628635554976</v>
      </c>
    </row>
    <row r="294" spans="1:17" ht="46.5">
      <c r="A294" s="85"/>
      <c r="B294" s="166"/>
      <c r="C294" s="30" t="s">
        <v>122</v>
      </c>
      <c r="D294" s="31"/>
      <c r="E294" s="31"/>
      <c r="F294" s="84">
        <f>SUM(F296:F296)</f>
        <v>26000</v>
      </c>
      <c r="G294" s="84">
        <f>SUM(G296:G296)</f>
        <v>15960</v>
      </c>
      <c r="H294" s="29">
        <f>(G294/F294)*100</f>
        <v>61.38461538461538</v>
      </c>
      <c r="I294" s="84">
        <f>SUM(I296:I296)</f>
        <v>26000</v>
      </c>
      <c r="J294" s="84">
        <f>SUM(J295:J297)</f>
        <v>26000</v>
      </c>
      <c r="K294" s="29">
        <f>(J294/I294)*100</f>
        <v>100</v>
      </c>
      <c r="L294" s="84">
        <f>SUM(L295:L297)</f>
        <v>26000</v>
      </c>
      <c r="M294" s="84">
        <f>SUM(M295:M297)</f>
        <v>19775.12</v>
      </c>
      <c r="N294" s="84">
        <f t="shared" si="43"/>
        <v>76.05815384615384</v>
      </c>
      <c r="O294" s="84">
        <f>SUM(O295:O297)</f>
        <v>30083.44</v>
      </c>
      <c r="P294" s="84">
        <f>SUM(P295:P297)</f>
        <v>26000</v>
      </c>
      <c r="Q294" s="84">
        <f>(P294/O294)*100</f>
        <v>86.42628635554976</v>
      </c>
    </row>
    <row r="295" spans="2:17" ht="32.25" customHeight="1">
      <c r="B295" s="180" t="s">
        <v>112</v>
      </c>
      <c r="C295" s="87" t="s">
        <v>19</v>
      </c>
      <c r="D295" s="31">
        <v>17000</v>
      </c>
      <c r="E295" s="31">
        <v>0</v>
      </c>
      <c r="F295" s="33">
        <v>0</v>
      </c>
      <c r="G295" s="33">
        <v>6833.99</v>
      </c>
      <c r="H295" s="24">
        <v>0</v>
      </c>
      <c r="I295" s="33">
        <v>6833.99</v>
      </c>
      <c r="J295" s="33">
        <v>0</v>
      </c>
      <c r="K295" s="24">
        <v>0</v>
      </c>
      <c r="L295" s="33">
        <v>0</v>
      </c>
      <c r="M295" s="33">
        <v>3851.44</v>
      </c>
      <c r="N295" s="33">
        <v>0</v>
      </c>
      <c r="O295" s="33">
        <v>3851.44</v>
      </c>
      <c r="P295" s="33">
        <v>0</v>
      </c>
      <c r="Q295" s="33">
        <v>0</v>
      </c>
    </row>
    <row r="296" spans="1:17" ht="92.25" customHeight="1">
      <c r="A296" s="85"/>
      <c r="B296" s="169" t="s">
        <v>102</v>
      </c>
      <c r="C296" s="36" t="s">
        <v>103</v>
      </c>
      <c r="D296" s="31">
        <v>600</v>
      </c>
      <c r="E296" s="31">
        <v>0</v>
      </c>
      <c r="F296" s="33">
        <v>26000</v>
      </c>
      <c r="G296" s="33">
        <v>15960</v>
      </c>
      <c r="H296" s="24">
        <f>(G296/F296)*100</f>
        <v>61.38461538461538</v>
      </c>
      <c r="I296" s="33">
        <v>26000</v>
      </c>
      <c r="J296" s="33">
        <v>26000</v>
      </c>
      <c r="K296" s="24">
        <f>(J296/I296)*100</f>
        <v>100</v>
      </c>
      <c r="L296" s="33">
        <v>26000</v>
      </c>
      <c r="M296" s="33">
        <v>15750</v>
      </c>
      <c r="N296" s="33">
        <f t="shared" si="43"/>
        <v>60.57692307692307</v>
      </c>
      <c r="O296" s="33">
        <v>26000</v>
      </c>
      <c r="P296" s="33">
        <v>26000</v>
      </c>
      <c r="Q296" s="33">
        <f>(P296/O296)*100</f>
        <v>100</v>
      </c>
    </row>
    <row r="297" spans="1:17" ht="92.25" customHeight="1">
      <c r="A297" s="85"/>
      <c r="B297" s="169" t="s">
        <v>189</v>
      </c>
      <c r="C297" s="36" t="s">
        <v>190</v>
      </c>
      <c r="D297" s="31">
        <v>600</v>
      </c>
      <c r="E297" s="31">
        <v>0</v>
      </c>
      <c r="F297" s="33">
        <v>26000</v>
      </c>
      <c r="G297" s="33">
        <v>15960</v>
      </c>
      <c r="H297" s="24">
        <f>(G297/F297)*100</f>
        <v>61.38461538461538</v>
      </c>
      <c r="I297" s="33">
        <v>26000</v>
      </c>
      <c r="J297" s="33">
        <v>0</v>
      </c>
      <c r="K297" s="24">
        <f>(J297/I297)*100</f>
        <v>0</v>
      </c>
      <c r="L297" s="33">
        <v>0</v>
      </c>
      <c r="M297" s="33">
        <v>173.68</v>
      </c>
      <c r="N297" s="33">
        <v>0</v>
      </c>
      <c r="O297" s="33">
        <v>232</v>
      </c>
      <c r="P297" s="33">
        <v>0</v>
      </c>
      <c r="Q297" s="33">
        <v>0</v>
      </c>
    </row>
    <row r="298" spans="1:17" ht="47.25" customHeight="1">
      <c r="A298" s="85"/>
      <c r="B298" s="184">
        <v>85278</v>
      </c>
      <c r="C298" s="132" t="s">
        <v>198</v>
      </c>
      <c r="D298" s="28" t="e">
        <f>SUM(#REF!)</f>
        <v>#REF!</v>
      </c>
      <c r="E298" s="28" t="e">
        <f>SUM(#REF!)</f>
        <v>#REF!</v>
      </c>
      <c r="F298" s="29">
        <f aca="true" t="shared" si="50" ref="F298:P298">SUM(F299)</f>
        <v>0</v>
      </c>
      <c r="G298" s="29">
        <f t="shared" si="50"/>
        <v>0</v>
      </c>
      <c r="H298" s="29" t="e">
        <f t="shared" si="50"/>
        <v>#DIV/0!</v>
      </c>
      <c r="I298" s="29">
        <f t="shared" si="50"/>
        <v>0</v>
      </c>
      <c r="J298" s="29">
        <f t="shared" si="50"/>
        <v>387000</v>
      </c>
      <c r="K298" s="29" t="e">
        <f t="shared" si="50"/>
        <v>#DIV/0!</v>
      </c>
      <c r="L298" s="29">
        <f t="shared" si="50"/>
        <v>4000</v>
      </c>
      <c r="M298" s="29">
        <f t="shared" si="50"/>
        <v>4000</v>
      </c>
      <c r="N298" s="29">
        <f>(M298/L298)*100</f>
        <v>100</v>
      </c>
      <c r="O298" s="29">
        <f t="shared" si="50"/>
        <v>4000</v>
      </c>
      <c r="P298" s="29">
        <f t="shared" si="50"/>
        <v>0</v>
      </c>
      <c r="Q298" s="29">
        <f>(P298/O298)*100</f>
        <v>0</v>
      </c>
    </row>
    <row r="299" spans="1:17" ht="46.5">
      <c r="A299" s="85"/>
      <c r="B299" s="166"/>
      <c r="C299" s="30" t="s">
        <v>122</v>
      </c>
      <c r="D299" s="31"/>
      <c r="E299" s="31"/>
      <c r="F299" s="84">
        <f>SUM(F301:F301)</f>
        <v>0</v>
      </c>
      <c r="G299" s="84">
        <f>SUM(G301:G301)</f>
        <v>0</v>
      </c>
      <c r="H299" s="29" t="e">
        <f>(G299/F299)*100</f>
        <v>#DIV/0!</v>
      </c>
      <c r="I299" s="84">
        <f>SUM(I301:I301)</f>
        <v>0</v>
      </c>
      <c r="J299" s="84">
        <f>SUM(J300:J302)</f>
        <v>387000</v>
      </c>
      <c r="K299" s="29" t="e">
        <f>(J299/I299)*100</f>
        <v>#DIV/0!</v>
      </c>
      <c r="L299" s="84">
        <f>SUM(L300)</f>
        <v>4000</v>
      </c>
      <c r="M299" s="84">
        <f>SUM(M300)</f>
        <v>4000</v>
      </c>
      <c r="N299" s="84">
        <f>(M299/L299)*100</f>
        <v>100</v>
      </c>
      <c r="O299" s="84">
        <f>SUM(O300)</f>
        <v>4000</v>
      </c>
      <c r="P299" s="84">
        <f>SUM(P300)</f>
        <v>0</v>
      </c>
      <c r="Q299" s="84">
        <f>(P299/O299)*100</f>
        <v>0</v>
      </c>
    </row>
    <row r="300" spans="1:17" ht="92.25" customHeight="1">
      <c r="A300" s="85"/>
      <c r="B300" s="169" t="s">
        <v>102</v>
      </c>
      <c r="C300" s="36" t="s">
        <v>103</v>
      </c>
      <c r="D300" s="31">
        <v>600</v>
      </c>
      <c r="E300" s="31">
        <v>0</v>
      </c>
      <c r="F300" s="33">
        <v>26000</v>
      </c>
      <c r="G300" s="33">
        <v>15960</v>
      </c>
      <c r="H300" s="24">
        <f>(G300/F300)*100</f>
        <v>61.38461538461538</v>
      </c>
      <c r="I300" s="33">
        <v>26000</v>
      </c>
      <c r="J300" s="33">
        <v>26000</v>
      </c>
      <c r="K300" s="24">
        <f>(J300/I300)*100</f>
        <v>100</v>
      </c>
      <c r="L300" s="33">
        <v>4000</v>
      </c>
      <c r="M300" s="33">
        <v>4000</v>
      </c>
      <c r="N300" s="33">
        <f>(M300/L300)*100</f>
        <v>100</v>
      </c>
      <c r="O300" s="33">
        <v>4000</v>
      </c>
      <c r="P300" s="33">
        <v>0</v>
      </c>
      <c r="Q300" s="33">
        <f>(P300/O300)*100</f>
        <v>0</v>
      </c>
    </row>
    <row r="301" spans="1:17" ht="23.25">
      <c r="A301" s="85"/>
      <c r="B301" s="173"/>
      <c r="C301" s="128"/>
      <c r="D301" s="75"/>
      <c r="E301" s="75"/>
      <c r="F301" s="44"/>
      <c r="G301" s="44"/>
      <c r="H301" s="62"/>
      <c r="I301" s="43"/>
      <c r="J301" s="43"/>
      <c r="K301" s="62"/>
      <c r="L301" s="44"/>
      <c r="M301" s="44"/>
      <c r="N301" s="62"/>
      <c r="O301" s="44"/>
      <c r="P301" s="43"/>
      <c r="Q301" s="62"/>
    </row>
    <row r="302" spans="1:17" ht="23.25">
      <c r="A302" s="85"/>
      <c r="B302" s="184">
        <v>85295</v>
      </c>
      <c r="C302" s="93" t="s">
        <v>18</v>
      </c>
      <c r="D302" s="28" t="e">
        <f>SUM(#REF!)</f>
        <v>#REF!</v>
      </c>
      <c r="E302" s="28" t="e">
        <f>SUM(#REF!)</f>
        <v>#REF!</v>
      </c>
      <c r="F302" s="29">
        <f aca="true" t="shared" si="51" ref="F302:P302">SUM(F303)</f>
        <v>450000</v>
      </c>
      <c r="G302" s="29">
        <f t="shared" si="51"/>
        <v>302300</v>
      </c>
      <c r="H302" s="29">
        <f t="shared" si="51"/>
        <v>67.17777777777778</v>
      </c>
      <c r="I302" s="29">
        <f t="shared" si="51"/>
        <v>450000</v>
      </c>
      <c r="J302" s="29">
        <f t="shared" si="51"/>
        <v>361000</v>
      </c>
      <c r="K302" s="29">
        <f t="shared" si="51"/>
        <v>80.22222222222221</v>
      </c>
      <c r="L302" s="29">
        <f t="shared" si="51"/>
        <v>831190.47</v>
      </c>
      <c r="M302" s="29">
        <f t="shared" si="51"/>
        <v>478000</v>
      </c>
      <c r="N302" s="29">
        <f t="shared" si="43"/>
        <v>57.5078778273288</v>
      </c>
      <c r="O302" s="29">
        <f t="shared" si="51"/>
        <v>830817.77</v>
      </c>
      <c r="P302" s="29">
        <f t="shared" si="51"/>
        <v>316000</v>
      </c>
      <c r="Q302" s="29">
        <f aca="true" t="shared" si="52" ref="Q302:Q307">(P302/O302)*100</f>
        <v>38.03481478254852</v>
      </c>
    </row>
    <row r="303" spans="1:17" ht="46.5">
      <c r="A303" s="85"/>
      <c r="B303" s="166"/>
      <c r="C303" s="30" t="s">
        <v>127</v>
      </c>
      <c r="D303" s="31"/>
      <c r="E303" s="31"/>
      <c r="F303" s="84">
        <f>SUM(F305:F305)</f>
        <v>450000</v>
      </c>
      <c r="G303" s="84">
        <f>SUM(G305:G305)</f>
        <v>302300</v>
      </c>
      <c r="H303" s="29">
        <f>(G303/F303)*100</f>
        <v>67.17777777777778</v>
      </c>
      <c r="I303" s="84">
        <f>SUM(I305:I305)</f>
        <v>450000</v>
      </c>
      <c r="J303" s="84">
        <f>SUM(J305:J305)</f>
        <v>361000</v>
      </c>
      <c r="K303" s="29">
        <f>(J303/I303)*100</f>
        <v>80.22222222222221</v>
      </c>
      <c r="L303" s="84">
        <f>SUM(L304:L306)</f>
        <v>831190.47</v>
      </c>
      <c r="M303" s="84">
        <f>SUM(M304:M306)</f>
        <v>478000</v>
      </c>
      <c r="N303" s="84">
        <f t="shared" si="43"/>
        <v>57.5078778273288</v>
      </c>
      <c r="O303" s="84">
        <f>SUM(O304:O306)</f>
        <v>830817.77</v>
      </c>
      <c r="P303" s="84">
        <f>SUM(P304:P306)</f>
        <v>316000</v>
      </c>
      <c r="Q303" s="84">
        <f t="shared" si="52"/>
        <v>38.03481478254852</v>
      </c>
    </row>
    <row r="304" spans="1:17" ht="110.25" customHeight="1">
      <c r="A304" s="85"/>
      <c r="B304" s="169" t="s">
        <v>118</v>
      </c>
      <c r="C304" s="36" t="s">
        <v>153</v>
      </c>
      <c r="D304" s="31"/>
      <c r="E304" s="31"/>
      <c r="F304" s="33">
        <v>0</v>
      </c>
      <c r="G304" s="33">
        <v>0</v>
      </c>
      <c r="H304" s="33">
        <v>0</v>
      </c>
      <c r="I304" s="33">
        <v>0</v>
      </c>
      <c r="J304" s="33">
        <v>16580</v>
      </c>
      <c r="K304" s="33">
        <v>0</v>
      </c>
      <c r="L304" s="33">
        <v>21428.57</v>
      </c>
      <c r="M304" s="33">
        <v>10055.87</v>
      </c>
      <c r="N304" s="33">
        <f>(M304/L304)*100</f>
        <v>46.92739646182644</v>
      </c>
      <c r="O304" s="33">
        <v>21055.87</v>
      </c>
      <c r="P304" s="33">
        <v>0</v>
      </c>
      <c r="Q304" s="33">
        <f t="shared" si="52"/>
        <v>0</v>
      </c>
    </row>
    <row r="305" spans="1:17" ht="55.5" customHeight="1" thickBot="1">
      <c r="A305" s="85"/>
      <c r="B305" s="196">
        <v>2030</v>
      </c>
      <c r="C305" s="123" t="s">
        <v>47</v>
      </c>
      <c r="D305" s="129">
        <v>465000</v>
      </c>
      <c r="E305" s="129">
        <v>41750</v>
      </c>
      <c r="F305" s="24">
        <v>450000</v>
      </c>
      <c r="G305" s="24">
        <v>302300</v>
      </c>
      <c r="H305" s="71">
        <f>(G305/F305)*100</f>
        <v>67.17777777777778</v>
      </c>
      <c r="I305" s="24">
        <v>450000</v>
      </c>
      <c r="J305" s="24">
        <v>361000</v>
      </c>
      <c r="K305" s="71">
        <f>(J305/I305)*100</f>
        <v>80.22222222222221</v>
      </c>
      <c r="L305" s="24">
        <v>405000</v>
      </c>
      <c r="M305" s="24">
        <v>278000</v>
      </c>
      <c r="N305" s="33">
        <f t="shared" si="43"/>
        <v>68.64197530864197</v>
      </c>
      <c r="O305" s="33">
        <v>405000</v>
      </c>
      <c r="P305" s="33">
        <v>316000</v>
      </c>
      <c r="Q305" s="33">
        <f t="shared" si="52"/>
        <v>78.02469135802468</v>
      </c>
    </row>
    <row r="306" spans="2:17" ht="94.5" customHeight="1" thickBot="1">
      <c r="B306" s="196">
        <v>2707</v>
      </c>
      <c r="C306" s="123" t="s">
        <v>101</v>
      </c>
      <c r="D306" s="124"/>
      <c r="E306" s="124"/>
      <c r="F306" s="33">
        <v>72473</v>
      </c>
      <c r="G306" s="33">
        <v>0</v>
      </c>
      <c r="H306" s="43">
        <f>(G306/F306)*100</f>
        <v>0</v>
      </c>
      <c r="I306" s="33">
        <v>38802</v>
      </c>
      <c r="J306" s="33">
        <v>52391</v>
      </c>
      <c r="K306" s="43">
        <f>(J306/I306)*100</f>
        <v>135.0213906499665</v>
      </c>
      <c r="L306" s="33">
        <v>404761.9</v>
      </c>
      <c r="M306" s="33">
        <v>189944.13</v>
      </c>
      <c r="N306" s="228">
        <f t="shared" si="43"/>
        <v>46.9273738462044</v>
      </c>
      <c r="O306" s="24">
        <v>404761.9</v>
      </c>
      <c r="P306" s="24">
        <v>0</v>
      </c>
      <c r="Q306" s="228">
        <f t="shared" si="52"/>
        <v>0</v>
      </c>
    </row>
    <row r="307" spans="1:17" ht="30.75" customHeight="1" thickBot="1">
      <c r="A307" s="85"/>
      <c r="B307" s="176"/>
      <c r="C307" s="37" t="s">
        <v>49</v>
      </c>
      <c r="D307" s="38" t="e">
        <f>SUM(D270,D284,#REF!,#REF!)</f>
        <v>#REF!</v>
      </c>
      <c r="E307" s="38" t="e">
        <f>SUM(E270,E284,#REF!,#REF!)</f>
        <v>#REF!</v>
      </c>
      <c r="F307" s="39" t="e">
        <f>SUM(F253,F259,F265,F270,#REF!,F279,F284,F293,#REF!,F302)</f>
        <v>#REF!</v>
      </c>
      <c r="G307" s="39" t="e">
        <f>SUM(G253,G259,G265,G270,#REF!,G279,G284,G293,#REF!,G302)</f>
        <v>#REF!</v>
      </c>
      <c r="H307" s="133" t="e">
        <f>(G307/F307)*100</f>
        <v>#REF!</v>
      </c>
      <c r="I307" s="39" t="e">
        <f>SUM(I253,I259,I265,I270,#REF!,I279,I284,I293,#REF!,I302)</f>
        <v>#REF!</v>
      </c>
      <c r="J307" s="39">
        <f>SUM(J253,J259,J265,J270,J275,J279,J284,J289,J293,J302)</f>
        <v>10170097</v>
      </c>
      <c r="K307" s="133" t="e">
        <f>(J307/I307)*100</f>
        <v>#REF!</v>
      </c>
      <c r="L307" s="39">
        <f>SUM(L253,L259,L265,L270,L275,L279,L284,L289,L293,L298,L302)</f>
        <v>10660586.47</v>
      </c>
      <c r="M307" s="39">
        <f>SUM(M253,M259,M265,M270,M275,M279,M284,M289,M293,M298,M302)</f>
        <v>8009576.969999999</v>
      </c>
      <c r="N307" s="133">
        <f t="shared" si="43"/>
        <v>75.13261106731586</v>
      </c>
      <c r="O307" s="39">
        <f>SUM(O253,O259,O265,O270,O275,O279,O284,O289,O293,O298,O302)</f>
        <v>10507251.259999998</v>
      </c>
      <c r="P307" s="39">
        <f>SUM(P253,P259,P265,P270,P275,P279,P284,P289,P293,P298,P302)</f>
        <v>9646000</v>
      </c>
      <c r="Q307" s="133">
        <f t="shared" si="52"/>
        <v>91.80326767973379</v>
      </c>
    </row>
    <row r="308" spans="1:17" ht="24" thickBot="1">
      <c r="A308" s="85"/>
      <c r="B308" s="91"/>
      <c r="C308" s="37"/>
      <c r="D308" s="49"/>
      <c r="E308" s="49"/>
      <c r="F308" s="50"/>
      <c r="G308" s="50"/>
      <c r="H308" s="134"/>
      <c r="I308" s="52"/>
      <c r="J308" s="52"/>
      <c r="K308" s="134"/>
      <c r="L308" s="50"/>
      <c r="M308" s="50"/>
      <c r="N308" s="229"/>
      <c r="O308" s="50"/>
      <c r="P308" s="52"/>
      <c r="Q308" s="229"/>
    </row>
    <row r="309" spans="2:17" ht="44.25" customHeight="1">
      <c r="B309" s="164">
        <v>853</v>
      </c>
      <c r="C309" s="30" t="s">
        <v>135</v>
      </c>
      <c r="D309" s="57"/>
      <c r="E309" s="57"/>
      <c r="F309" s="89"/>
      <c r="G309" s="89"/>
      <c r="H309" s="90"/>
      <c r="I309" s="89"/>
      <c r="J309" s="90"/>
      <c r="K309" s="90"/>
      <c r="L309" s="89"/>
      <c r="M309" s="89"/>
      <c r="N309" s="24"/>
      <c r="O309" s="89"/>
      <c r="P309" s="90"/>
      <c r="Q309" s="24"/>
    </row>
    <row r="310" spans="2:17" ht="23.25">
      <c r="B310" s="195"/>
      <c r="C310" s="63"/>
      <c r="D310" s="75"/>
      <c r="E310" s="75"/>
      <c r="F310" s="44"/>
      <c r="G310" s="44"/>
      <c r="H310" s="43"/>
      <c r="I310" s="44"/>
      <c r="J310" s="43"/>
      <c r="K310" s="43"/>
      <c r="L310" s="44"/>
      <c r="M310" s="44"/>
      <c r="N310" s="62"/>
      <c r="O310" s="44"/>
      <c r="P310" s="43"/>
      <c r="Q310" s="62"/>
    </row>
    <row r="311" spans="2:17" ht="21.75" customHeight="1">
      <c r="B311" s="164">
        <v>85305</v>
      </c>
      <c r="C311" s="27" t="s">
        <v>154</v>
      </c>
      <c r="D311" s="28">
        <f>SUM(D313)</f>
        <v>100000</v>
      </c>
      <c r="E311" s="28">
        <f>SUM(E313)</f>
        <v>0</v>
      </c>
      <c r="F311" s="29">
        <f>SUM(F312)</f>
        <v>0</v>
      </c>
      <c r="G311" s="29">
        <f>SUM(G312)</f>
        <v>1136.5</v>
      </c>
      <c r="H311" s="29">
        <v>0</v>
      </c>
      <c r="I311" s="29">
        <f>SUM(I312)</f>
        <v>1136.5</v>
      </c>
      <c r="J311" s="29">
        <f>SUM(J312)</f>
        <v>350400</v>
      </c>
      <c r="K311" s="29">
        <v>0</v>
      </c>
      <c r="L311" s="29">
        <f>SUM(L312)</f>
        <v>350400</v>
      </c>
      <c r="M311" s="29">
        <f>SUM(M312)</f>
        <v>167306.25</v>
      </c>
      <c r="N311" s="29">
        <f t="shared" si="43"/>
        <v>47.74721746575342</v>
      </c>
      <c r="O311" s="29">
        <f>SUM(O312)</f>
        <v>222049.12</v>
      </c>
      <c r="P311" s="29">
        <f>SUM(P312)</f>
        <v>267100</v>
      </c>
      <c r="Q311" s="29">
        <f>(P311/O311)*100</f>
        <v>120.28870008581885</v>
      </c>
    </row>
    <row r="312" spans="2:17" ht="46.5">
      <c r="B312" s="166"/>
      <c r="C312" s="30" t="s">
        <v>127</v>
      </c>
      <c r="D312" s="31"/>
      <c r="E312" s="31"/>
      <c r="F312" s="84">
        <f>SUM(F313:F315)</f>
        <v>0</v>
      </c>
      <c r="G312" s="84">
        <f>SUM(G313:G315)</f>
        <v>1136.5</v>
      </c>
      <c r="H312" s="29">
        <v>0</v>
      </c>
      <c r="I312" s="84">
        <f>SUM(I313:I315)</f>
        <v>1136.5</v>
      </c>
      <c r="J312" s="84">
        <f>SUM(J313:J315)</f>
        <v>350400</v>
      </c>
      <c r="K312" s="29">
        <v>0</v>
      </c>
      <c r="L312" s="84">
        <f>SUM(L313:L315)</f>
        <v>350400</v>
      </c>
      <c r="M312" s="84">
        <f>SUM(M313:M315)</f>
        <v>167306.25</v>
      </c>
      <c r="N312" s="84">
        <f t="shared" si="43"/>
        <v>47.74721746575342</v>
      </c>
      <c r="O312" s="84">
        <f>SUM(O313:O315)</f>
        <v>222049.12</v>
      </c>
      <c r="P312" s="84">
        <f>SUM(P313:P315)</f>
        <v>267100</v>
      </c>
      <c r="Q312" s="84">
        <f>(P312/O312)*100</f>
        <v>120.28870008581885</v>
      </c>
    </row>
    <row r="313" spans="2:17" ht="30" customHeight="1">
      <c r="B313" s="177" t="s">
        <v>67</v>
      </c>
      <c r="C313" s="48" t="s">
        <v>23</v>
      </c>
      <c r="D313" s="31">
        <v>100000</v>
      </c>
      <c r="E313" s="31">
        <v>0</v>
      </c>
      <c r="F313" s="33">
        <v>0</v>
      </c>
      <c r="G313" s="33">
        <v>0</v>
      </c>
      <c r="H313" s="24">
        <v>0</v>
      </c>
      <c r="I313" s="33">
        <v>0</v>
      </c>
      <c r="J313" s="33">
        <v>83600</v>
      </c>
      <c r="K313" s="24">
        <v>0</v>
      </c>
      <c r="L313" s="33">
        <v>83600</v>
      </c>
      <c r="M313" s="33">
        <v>44181.85</v>
      </c>
      <c r="N313" s="33">
        <f t="shared" si="43"/>
        <v>52.84910287081339</v>
      </c>
      <c r="O313" s="33">
        <v>62000</v>
      </c>
      <c r="P313" s="33">
        <v>76600</v>
      </c>
      <c r="Q313" s="33">
        <f>(P313/O313)*100</f>
        <v>123.5483870967742</v>
      </c>
    </row>
    <row r="314" spans="2:17" ht="21.75" customHeight="1">
      <c r="B314" s="180" t="s">
        <v>68</v>
      </c>
      <c r="C314" s="87" t="s">
        <v>24</v>
      </c>
      <c r="D314" s="31">
        <v>153750</v>
      </c>
      <c r="E314" s="31">
        <v>0</v>
      </c>
      <c r="F314" s="33">
        <v>0</v>
      </c>
      <c r="G314" s="33">
        <v>1136.5</v>
      </c>
      <c r="H314" s="24">
        <v>0</v>
      </c>
      <c r="I314" s="33">
        <v>1136.5</v>
      </c>
      <c r="J314" s="33">
        <v>0</v>
      </c>
      <c r="K314" s="24">
        <f>(J314/I314)*100</f>
        <v>0</v>
      </c>
      <c r="L314" s="33">
        <v>0</v>
      </c>
      <c r="M314" s="33">
        <v>49.12</v>
      </c>
      <c r="N314" s="33">
        <v>0</v>
      </c>
      <c r="O314" s="33">
        <v>49.12</v>
      </c>
      <c r="P314" s="33">
        <v>0</v>
      </c>
      <c r="Q314" s="33">
        <v>0</v>
      </c>
    </row>
    <row r="315" spans="2:17" ht="31.5" customHeight="1">
      <c r="B315" s="180" t="s">
        <v>112</v>
      </c>
      <c r="C315" s="87" t="s">
        <v>19</v>
      </c>
      <c r="D315" s="31">
        <v>17000</v>
      </c>
      <c r="E315" s="31">
        <v>0</v>
      </c>
      <c r="F315" s="33">
        <v>0</v>
      </c>
      <c r="G315" s="33">
        <v>0</v>
      </c>
      <c r="H315" s="24">
        <v>0</v>
      </c>
      <c r="I315" s="33">
        <v>0</v>
      </c>
      <c r="J315" s="33">
        <f>191200+75600</f>
        <v>266800</v>
      </c>
      <c r="K315" s="24">
        <v>0</v>
      </c>
      <c r="L315" s="33">
        <f>191200+75600</f>
        <v>266800</v>
      </c>
      <c r="M315" s="33">
        <v>123075.28</v>
      </c>
      <c r="N315" s="33">
        <f t="shared" si="43"/>
        <v>46.13016491754123</v>
      </c>
      <c r="O315" s="33">
        <v>160000</v>
      </c>
      <c r="P315" s="33">
        <v>190500</v>
      </c>
      <c r="Q315" s="33">
        <f>(P315/O315)*100</f>
        <v>119.0625</v>
      </c>
    </row>
    <row r="316" spans="2:17" ht="23.25">
      <c r="B316" s="195"/>
      <c r="C316" s="63"/>
      <c r="D316" s="75"/>
      <c r="E316" s="75"/>
      <c r="F316" s="44"/>
      <c r="G316" s="43"/>
      <c r="H316" s="43"/>
      <c r="I316" s="44"/>
      <c r="J316" s="43"/>
      <c r="K316" s="43"/>
      <c r="L316" s="44"/>
      <c r="M316" s="44"/>
      <c r="N316" s="62"/>
      <c r="O316" s="44"/>
      <c r="P316" s="43"/>
      <c r="Q316" s="62"/>
    </row>
    <row r="317" spans="2:17" ht="27" customHeight="1">
      <c r="B317" s="164">
        <v>85395</v>
      </c>
      <c r="C317" s="27" t="s">
        <v>18</v>
      </c>
      <c r="D317" s="28" t="e">
        <f>SUM(#REF!)</f>
        <v>#REF!</v>
      </c>
      <c r="E317" s="28" t="e">
        <f>SUM(#REF!)</f>
        <v>#REF!</v>
      </c>
      <c r="F317" s="29">
        <f aca="true" t="shared" si="53" ref="F317:K317">SUM(F318)</f>
        <v>0</v>
      </c>
      <c r="G317" s="29">
        <f t="shared" si="53"/>
        <v>0</v>
      </c>
      <c r="H317" s="29" t="e">
        <f t="shared" si="53"/>
        <v>#DIV/0!</v>
      </c>
      <c r="I317" s="29">
        <f t="shared" si="53"/>
        <v>0</v>
      </c>
      <c r="J317" s="29">
        <f>SUM(J318,J323)</f>
        <v>136531</v>
      </c>
      <c r="K317" s="29" t="e">
        <f t="shared" si="53"/>
        <v>#DIV/0!</v>
      </c>
      <c r="L317" s="29">
        <f>SUM(L318,L323)</f>
        <v>126751.26000000001</v>
      </c>
      <c r="M317" s="29">
        <f>SUM(M318,M323)</f>
        <v>118000.56</v>
      </c>
      <c r="N317" s="29">
        <f t="shared" si="43"/>
        <v>93.09616330441212</v>
      </c>
      <c r="O317" s="29">
        <f>SUM(O318,O323)</f>
        <v>118000.56</v>
      </c>
      <c r="P317" s="29">
        <f>SUM(P318,P323)</f>
        <v>0</v>
      </c>
      <c r="Q317" s="29">
        <f aca="true" t="shared" si="54" ref="Q317:Q326">(P317/O317)*100</f>
        <v>0</v>
      </c>
    </row>
    <row r="318" spans="2:17" ht="46.5">
      <c r="B318" s="166"/>
      <c r="C318" s="30" t="s">
        <v>127</v>
      </c>
      <c r="D318" s="31"/>
      <c r="E318" s="31"/>
      <c r="F318" s="84">
        <f>SUM(F320:F321)</f>
        <v>0</v>
      </c>
      <c r="G318" s="84">
        <f>SUM(G320:G321)</f>
        <v>0</v>
      </c>
      <c r="H318" s="29" t="e">
        <f>(G318/F318)*100</f>
        <v>#DIV/0!</v>
      </c>
      <c r="I318" s="84">
        <f>SUM(I320:I321)</f>
        <v>0</v>
      </c>
      <c r="J318" s="84">
        <f>SUM(J320:J322)</f>
        <v>136531</v>
      </c>
      <c r="K318" s="29" t="e">
        <f>(J318/I318)*100</f>
        <v>#DIV/0!</v>
      </c>
      <c r="L318" s="84">
        <f>SUM(L319:L322)</f>
        <v>125847.26000000001</v>
      </c>
      <c r="M318" s="84">
        <f>SUM(M319:M322)</f>
        <v>118000.56</v>
      </c>
      <c r="N318" s="84">
        <f t="shared" si="43"/>
        <v>93.7649019930986</v>
      </c>
      <c r="O318" s="84">
        <f>SUM(O319:O322)</f>
        <v>118000.56</v>
      </c>
      <c r="P318" s="84">
        <f>SUM(P319:P322)</f>
        <v>0</v>
      </c>
      <c r="Q318" s="84">
        <f t="shared" si="54"/>
        <v>0</v>
      </c>
    </row>
    <row r="319" spans="1:17" ht="32.25" customHeight="1">
      <c r="A319" s="85"/>
      <c r="B319" s="180" t="s">
        <v>63</v>
      </c>
      <c r="C319" s="36" t="s">
        <v>26</v>
      </c>
      <c r="D319" s="97">
        <v>44698</v>
      </c>
      <c r="E319" s="97">
        <v>0</v>
      </c>
      <c r="F319" s="33">
        <v>0</v>
      </c>
      <c r="G319" s="33">
        <v>0</v>
      </c>
      <c r="H319" s="24">
        <v>0</v>
      </c>
      <c r="I319" s="33">
        <v>0</v>
      </c>
      <c r="J319" s="33">
        <v>300595</v>
      </c>
      <c r="K319" s="24">
        <v>0</v>
      </c>
      <c r="L319" s="33">
        <v>0</v>
      </c>
      <c r="M319" s="33">
        <v>300</v>
      </c>
      <c r="N319" s="33">
        <v>0</v>
      </c>
      <c r="O319" s="33">
        <v>300</v>
      </c>
      <c r="P319" s="33">
        <v>0</v>
      </c>
      <c r="Q319" s="33">
        <f>(P319/O319)*100</f>
        <v>0</v>
      </c>
    </row>
    <row r="320" spans="1:17" ht="106.5" customHeight="1">
      <c r="A320" s="85"/>
      <c r="B320" s="169" t="s">
        <v>134</v>
      </c>
      <c r="C320" s="36" t="s">
        <v>153</v>
      </c>
      <c r="D320" s="31">
        <v>600</v>
      </c>
      <c r="E320" s="31">
        <v>0</v>
      </c>
      <c r="F320" s="33">
        <v>0</v>
      </c>
      <c r="G320" s="33">
        <v>0</v>
      </c>
      <c r="H320" s="24">
        <v>0</v>
      </c>
      <c r="I320" s="33">
        <v>0</v>
      </c>
      <c r="J320" s="33">
        <v>93951</v>
      </c>
      <c r="K320" s="24">
        <v>0</v>
      </c>
      <c r="L320" s="33">
        <v>105146.55</v>
      </c>
      <c r="M320" s="33">
        <v>98222.22</v>
      </c>
      <c r="N320" s="33">
        <f t="shared" si="43"/>
        <v>93.41459134893157</v>
      </c>
      <c r="O320" s="33">
        <v>98222.22</v>
      </c>
      <c r="P320" s="33">
        <v>0</v>
      </c>
      <c r="Q320" s="33">
        <f t="shared" si="54"/>
        <v>0</v>
      </c>
    </row>
    <row r="321" spans="1:17" ht="110.25" customHeight="1">
      <c r="A321" s="85"/>
      <c r="B321" s="169" t="s">
        <v>118</v>
      </c>
      <c r="C321" s="36" t="s">
        <v>153</v>
      </c>
      <c r="D321" s="31"/>
      <c r="E321" s="31"/>
      <c r="F321" s="33">
        <v>0</v>
      </c>
      <c r="G321" s="33">
        <v>0</v>
      </c>
      <c r="H321" s="33">
        <v>0</v>
      </c>
      <c r="I321" s="33">
        <v>0</v>
      </c>
      <c r="J321" s="33">
        <v>16580</v>
      </c>
      <c r="K321" s="33">
        <v>0</v>
      </c>
      <c r="L321" s="33">
        <v>18555.71</v>
      </c>
      <c r="M321" s="33">
        <v>17333.34</v>
      </c>
      <c r="N321" s="33">
        <f t="shared" si="43"/>
        <v>93.41243207616417</v>
      </c>
      <c r="O321" s="33">
        <v>17333.34</v>
      </c>
      <c r="P321" s="33">
        <v>0</v>
      </c>
      <c r="Q321" s="33">
        <f t="shared" si="54"/>
        <v>0</v>
      </c>
    </row>
    <row r="322" spans="1:17" ht="92.25" customHeight="1">
      <c r="A322" s="85"/>
      <c r="B322" s="169" t="s">
        <v>102</v>
      </c>
      <c r="C322" s="36" t="s">
        <v>103</v>
      </c>
      <c r="D322" s="31">
        <v>600</v>
      </c>
      <c r="E322" s="31">
        <v>0</v>
      </c>
      <c r="F322" s="33">
        <v>26000</v>
      </c>
      <c r="G322" s="33">
        <v>15960</v>
      </c>
      <c r="H322" s="24">
        <f>(G322/F322)*100</f>
        <v>61.38461538461538</v>
      </c>
      <c r="I322" s="33">
        <v>26000</v>
      </c>
      <c r="J322" s="33">
        <v>26000</v>
      </c>
      <c r="K322" s="24">
        <f>(J322/I322)*100</f>
        <v>100</v>
      </c>
      <c r="L322" s="33">
        <v>2145</v>
      </c>
      <c r="M322" s="33">
        <v>2145</v>
      </c>
      <c r="N322" s="33">
        <f>(M322/L322)*100</f>
        <v>100</v>
      </c>
      <c r="O322" s="33">
        <v>2145</v>
      </c>
      <c r="P322" s="33">
        <v>0</v>
      </c>
      <c r="Q322" s="33">
        <f>(P322/O322)*100</f>
        <v>0</v>
      </c>
    </row>
    <row r="323" spans="2:17" ht="46.5">
      <c r="B323" s="166"/>
      <c r="C323" s="30" t="s">
        <v>156</v>
      </c>
      <c r="D323" s="31"/>
      <c r="E323" s="31"/>
      <c r="F323" s="84">
        <f>SUM(F324:F325)</f>
        <v>0</v>
      </c>
      <c r="G323" s="84">
        <f>SUM(G324:G325)</f>
        <v>0</v>
      </c>
      <c r="H323" s="29" t="e">
        <f>(G323/F323)*100</f>
        <v>#DIV/0!</v>
      </c>
      <c r="I323" s="84">
        <f>SUM(I324:I325)</f>
        <v>0</v>
      </c>
      <c r="J323" s="84">
        <f>SUM(J324:J325)</f>
        <v>0</v>
      </c>
      <c r="K323" s="29" t="e">
        <f>(J323/I323)*100</f>
        <v>#DIV/0!</v>
      </c>
      <c r="L323" s="84">
        <f>SUM(L324:L325)</f>
        <v>904</v>
      </c>
      <c r="M323" s="84">
        <f>SUM(M324:M325)</f>
        <v>0</v>
      </c>
      <c r="N323" s="33">
        <f t="shared" si="43"/>
        <v>0</v>
      </c>
      <c r="O323" s="84">
        <f>SUM(O324:O325)</f>
        <v>0</v>
      </c>
      <c r="P323" s="84">
        <f>SUM(P324:P325)</f>
        <v>0</v>
      </c>
      <c r="Q323" s="33">
        <v>0</v>
      </c>
    </row>
    <row r="324" spans="1:17" ht="106.5" customHeight="1">
      <c r="A324" s="85"/>
      <c r="B324" s="169" t="s">
        <v>177</v>
      </c>
      <c r="C324" s="36" t="s">
        <v>153</v>
      </c>
      <c r="D324" s="31">
        <v>600</v>
      </c>
      <c r="E324" s="31">
        <v>0</v>
      </c>
      <c r="F324" s="33">
        <v>0</v>
      </c>
      <c r="G324" s="33">
        <v>0</v>
      </c>
      <c r="H324" s="24">
        <v>0</v>
      </c>
      <c r="I324" s="33">
        <v>0</v>
      </c>
      <c r="J324" s="33">
        <v>0</v>
      </c>
      <c r="K324" s="24">
        <v>0</v>
      </c>
      <c r="L324" s="33">
        <v>768.4</v>
      </c>
      <c r="M324" s="33">
        <v>0</v>
      </c>
      <c r="N324" s="33">
        <f t="shared" si="43"/>
        <v>0</v>
      </c>
      <c r="O324" s="33">
        <v>0</v>
      </c>
      <c r="P324" s="33">
        <v>0</v>
      </c>
      <c r="Q324" s="33">
        <v>0</v>
      </c>
    </row>
    <row r="325" spans="1:17" ht="106.5" customHeight="1" thickBot="1">
      <c r="A325" s="85"/>
      <c r="B325" s="169" t="s">
        <v>173</v>
      </c>
      <c r="C325" s="36" t="s">
        <v>153</v>
      </c>
      <c r="D325" s="31">
        <v>600</v>
      </c>
      <c r="E325" s="31">
        <v>0</v>
      </c>
      <c r="F325" s="33">
        <v>0</v>
      </c>
      <c r="G325" s="33">
        <v>0</v>
      </c>
      <c r="H325" s="24">
        <v>0</v>
      </c>
      <c r="I325" s="33">
        <v>0</v>
      </c>
      <c r="J325" s="33">
        <v>0</v>
      </c>
      <c r="K325" s="24">
        <v>0</v>
      </c>
      <c r="L325" s="33">
        <v>135.6</v>
      </c>
      <c r="M325" s="33">
        <v>0</v>
      </c>
      <c r="N325" s="71">
        <f t="shared" si="43"/>
        <v>0</v>
      </c>
      <c r="O325" s="33">
        <v>0</v>
      </c>
      <c r="P325" s="33">
        <v>0</v>
      </c>
      <c r="Q325" s="71">
        <v>0</v>
      </c>
    </row>
    <row r="326" spans="2:17" ht="32.25" customHeight="1" thickBot="1">
      <c r="B326" s="201"/>
      <c r="C326" s="135" t="s">
        <v>136</v>
      </c>
      <c r="D326" s="136" t="e">
        <f>SUM(#REF!,D317)</f>
        <v>#REF!</v>
      </c>
      <c r="E326" s="136" t="e">
        <f>SUM(#REF!,E317)</f>
        <v>#REF!</v>
      </c>
      <c r="F326" s="39">
        <f>SUM(F311,F317)</f>
        <v>0</v>
      </c>
      <c r="G326" s="39">
        <f>SUM(G311,G317)</f>
        <v>1136.5</v>
      </c>
      <c r="H326" s="113" t="e">
        <f>(G326/F326)*100</f>
        <v>#DIV/0!</v>
      </c>
      <c r="I326" s="39">
        <f>SUM(I311,I317)</f>
        <v>1136.5</v>
      </c>
      <c r="J326" s="39">
        <f>SUM(J311,J317)</f>
        <v>486931</v>
      </c>
      <c r="K326" s="113">
        <f>(J326/I326)*100</f>
        <v>42844.78662560493</v>
      </c>
      <c r="L326" s="39">
        <f>SUM(L311,L317)</f>
        <v>477151.26</v>
      </c>
      <c r="M326" s="39">
        <f>SUM(M311,M317)</f>
        <v>285306.81</v>
      </c>
      <c r="N326" s="39">
        <f t="shared" si="43"/>
        <v>59.793787404019426</v>
      </c>
      <c r="O326" s="39">
        <f>SUM(O311,O317)</f>
        <v>340049.68</v>
      </c>
      <c r="P326" s="39">
        <f>SUM(P311,P317)</f>
        <v>267100</v>
      </c>
      <c r="Q326" s="39">
        <f t="shared" si="54"/>
        <v>78.54734637597659</v>
      </c>
    </row>
    <row r="327" spans="1:17" s="208" customFormat="1" ht="32.25" customHeight="1">
      <c r="A327" s="85"/>
      <c r="B327" s="16"/>
      <c r="C327" s="243"/>
      <c r="D327" s="244"/>
      <c r="E327" s="244"/>
      <c r="F327" s="134"/>
      <c r="G327" s="134"/>
      <c r="H327" s="134"/>
      <c r="I327" s="134"/>
      <c r="J327" s="134"/>
      <c r="K327" s="134"/>
      <c r="L327" s="134"/>
      <c r="M327" s="240"/>
      <c r="N327" s="112"/>
      <c r="O327" s="240"/>
      <c r="P327" s="134"/>
      <c r="Q327" s="112"/>
    </row>
    <row r="328" spans="1:17" s="208" customFormat="1" ht="48" customHeight="1">
      <c r="A328" s="85"/>
      <c r="B328" s="191">
        <v>854</v>
      </c>
      <c r="C328" s="138" t="s">
        <v>178</v>
      </c>
      <c r="D328" s="101"/>
      <c r="E328" s="101"/>
      <c r="F328" s="209"/>
      <c r="G328" s="209"/>
      <c r="H328" s="33"/>
      <c r="I328" s="33"/>
      <c r="J328" s="33"/>
      <c r="K328" s="33"/>
      <c r="L328" s="209"/>
      <c r="M328" s="209"/>
      <c r="N328" s="33"/>
      <c r="O328" s="209"/>
      <c r="P328" s="33"/>
      <c r="Q328" s="33"/>
    </row>
    <row r="329" spans="2:17" ht="23.25">
      <c r="B329" s="195"/>
      <c r="C329" s="63"/>
      <c r="D329" s="75"/>
      <c r="E329" s="75"/>
      <c r="F329" s="44"/>
      <c r="G329" s="44"/>
      <c r="H329" s="43"/>
      <c r="I329" s="43"/>
      <c r="J329" s="62"/>
      <c r="K329" s="43"/>
      <c r="L329" s="61"/>
      <c r="M329" s="61"/>
      <c r="N329" s="62"/>
      <c r="O329" s="61"/>
      <c r="P329" s="62"/>
      <c r="Q329" s="62"/>
    </row>
    <row r="330" spans="2:17" ht="23.25">
      <c r="B330" s="164">
        <v>85415</v>
      </c>
      <c r="C330" s="27" t="s">
        <v>179</v>
      </c>
      <c r="D330" s="28">
        <f>SUM(D332)</f>
        <v>465000</v>
      </c>
      <c r="E330" s="28">
        <f>SUM(E332)</f>
        <v>41750</v>
      </c>
      <c r="F330" s="29" t="e">
        <f>SUM(F331,#REF!)</f>
        <v>#REF!</v>
      </c>
      <c r="G330" s="29" t="e">
        <f>SUM(G331,#REF!)</f>
        <v>#REF!</v>
      </c>
      <c r="H330" s="29">
        <f>SUM(H331)</f>
        <v>67.17777777777778</v>
      </c>
      <c r="I330" s="139" t="e">
        <f>SUM(I331,#REF!)</f>
        <v>#REF!</v>
      </c>
      <c r="J330" s="29">
        <f>SUM(J331)</f>
        <v>0</v>
      </c>
      <c r="K330" s="29">
        <f>SUM(K331)</f>
        <v>0</v>
      </c>
      <c r="L330" s="29">
        <f>SUM(L331)</f>
        <v>229915</v>
      </c>
      <c r="M330" s="29">
        <f>SUM(M331)</f>
        <v>229915</v>
      </c>
      <c r="N330" s="29">
        <f t="shared" si="43"/>
        <v>100</v>
      </c>
      <c r="O330" s="29">
        <f>SUM(O331)</f>
        <v>229915</v>
      </c>
      <c r="P330" s="29">
        <f>SUM(P331)</f>
        <v>0</v>
      </c>
      <c r="Q330" s="29">
        <f>(P330/O330)*100</f>
        <v>0</v>
      </c>
    </row>
    <row r="331" spans="2:17" ht="46.5">
      <c r="B331" s="166"/>
      <c r="C331" s="30" t="s">
        <v>127</v>
      </c>
      <c r="D331" s="31"/>
      <c r="E331" s="31"/>
      <c r="F331" s="84">
        <f>SUM(F332:F332)</f>
        <v>450000</v>
      </c>
      <c r="G331" s="84">
        <f>SUM(G332:G332)</f>
        <v>302300</v>
      </c>
      <c r="H331" s="29">
        <f>(G331/F331)*100</f>
        <v>67.17777777777778</v>
      </c>
      <c r="I331" s="120">
        <f>SUM(I332:I332)</f>
        <v>450000</v>
      </c>
      <c r="J331" s="84">
        <f>SUM(J332:J332)</f>
        <v>0</v>
      </c>
      <c r="K331" s="29">
        <f>(J331/I331)*100</f>
        <v>0</v>
      </c>
      <c r="L331" s="84">
        <f>SUM(L332:L332)</f>
        <v>229915</v>
      </c>
      <c r="M331" s="84">
        <f>SUM(M332:M332)</f>
        <v>229915</v>
      </c>
      <c r="N331" s="84">
        <f t="shared" si="43"/>
        <v>100</v>
      </c>
      <c r="O331" s="84">
        <f>SUM(O332:O332)</f>
        <v>229915</v>
      </c>
      <c r="P331" s="84">
        <f>SUM(P332:P332)</f>
        <v>0</v>
      </c>
      <c r="Q331" s="84">
        <f>(P331/O331)*100</f>
        <v>0</v>
      </c>
    </row>
    <row r="332" spans="1:17" ht="55.5" customHeight="1" thickBot="1">
      <c r="A332" s="85"/>
      <c r="B332" s="196">
        <v>2030</v>
      </c>
      <c r="C332" s="123" t="s">
        <v>47</v>
      </c>
      <c r="D332" s="129">
        <v>465000</v>
      </c>
      <c r="E332" s="129">
        <v>41750</v>
      </c>
      <c r="F332" s="24">
        <v>450000</v>
      </c>
      <c r="G332" s="24">
        <v>302300</v>
      </c>
      <c r="H332" s="71">
        <f>(G332/F332)*100</f>
        <v>67.17777777777778</v>
      </c>
      <c r="I332" s="24">
        <v>450000</v>
      </c>
      <c r="J332" s="24">
        <v>0</v>
      </c>
      <c r="K332" s="71">
        <f>(J332/I332)*100</f>
        <v>0</v>
      </c>
      <c r="L332" s="24">
        <v>229915</v>
      </c>
      <c r="M332" s="24">
        <v>229915</v>
      </c>
      <c r="N332" s="33">
        <f t="shared" si="43"/>
        <v>100</v>
      </c>
      <c r="O332" s="24">
        <v>229915</v>
      </c>
      <c r="P332" s="24">
        <v>0</v>
      </c>
      <c r="Q332" s="33">
        <f>(P332/O332)*100</f>
        <v>0</v>
      </c>
    </row>
    <row r="333" spans="2:17" ht="26.25" customHeight="1" thickBot="1">
      <c r="B333" s="173"/>
      <c r="C333" s="102"/>
      <c r="D333" s="75"/>
      <c r="E333" s="75"/>
      <c r="F333" s="43"/>
      <c r="G333" s="226"/>
      <c r="H333" s="62"/>
      <c r="I333" s="43"/>
      <c r="J333" s="43"/>
      <c r="K333" s="62"/>
      <c r="L333" s="43"/>
      <c r="M333" s="43"/>
      <c r="N333" s="71"/>
      <c r="O333" s="43"/>
      <c r="P333" s="43"/>
      <c r="Q333" s="71"/>
    </row>
    <row r="334" spans="2:17" ht="31.5" customHeight="1" thickBot="1">
      <c r="B334" s="201"/>
      <c r="C334" s="135" t="s">
        <v>180</v>
      </c>
      <c r="D334" s="136" t="e">
        <f>SUM(#REF!,D324)</f>
        <v>#REF!</v>
      </c>
      <c r="E334" s="136" t="e">
        <f>SUM(#REF!,E324)</f>
        <v>#REF!</v>
      </c>
      <c r="F334" s="39">
        <f>SUM(F324,F329)</f>
        <v>0</v>
      </c>
      <c r="G334" s="39">
        <f>SUM(G324,G329)</f>
        <v>0</v>
      </c>
      <c r="H334" s="113" t="e">
        <f>(G334/F334)*100</f>
        <v>#DIV/0!</v>
      </c>
      <c r="I334" s="39">
        <f>SUM(I324,I329)</f>
        <v>0</v>
      </c>
      <c r="J334" s="39">
        <f>SUM(J330)</f>
        <v>0</v>
      </c>
      <c r="K334" s="113" t="e">
        <f>(J334/I334)*100</f>
        <v>#DIV/0!</v>
      </c>
      <c r="L334" s="39">
        <f>SUM(L330)</f>
        <v>229915</v>
      </c>
      <c r="M334" s="39">
        <f>SUM(M330)</f>
        <v>229915</v>
      </c>
      <c r="N334" s="133">
        <f t="shared" si="43"/>
        <v>100</v>
      </c>
      <c r="O334" s="39">
        <f>SUM(O330)</f>
        <v>229915</v>
      </c>
      <c r="P334" s="39">
        <f>SUM(P330)</f>
        <v>0</v>
      </c>
      <c r="Q334" s="133">
        <f>(P334/O334)*100</f>
        <v>0</v>
      </c>
    </row>
    <row r="335" spans="1:17" s="208" customFormat="1" ht="24" thickBot="1">
      <c r="A335" s="85"/>
      <c r="B335" s="91"/>
      <c r="C335" s="91"/>
      <c r="D335" s="91"/>
      <c r="E335" s="91"/>
      <c r="F335" s="242"/>
      <c r="G335" s="242"/>
      <c r="H335" s="231"/>
      <c r="I335" s="231"/>
      <c r="J335" s="231"/>
      <c r="K335" s="231"/>
      <c r="L335" s="242"/>
      <c r="M335" s="242"/>
      <c r="N335" s="229"/>
      <c r="O335" s="242"/>
      <c r="P335" s="231"/>
      <c r="Q335" s="229"/>
    </row>
    <row r="336" spans="1:17" s="208" customFormat="1" ht="48" customHeight="1">
      <c r="A336" s="85"/>
      <c r="B336" s="164">
        <v>900</v>
      </c>
      <c r="C336" s="237" t="s">
        <v>5</v>
      </c>
      <c r="D336" s="57"/>
      <c r="E336" s="57"/>
      <c r="F336" s="40"/>
      <c r="G336" s="40"/>
      <c r="H336" s="24"/>
      <c r="I336" s="24"/>
      <c r="J336" s="24"/>
      <c r="K336" s="24"/>
      <c r="L336" s="40"/>
      <c r="M336" s="40"/>
      <c r="N336" s="24"/>
      <c r="O336" s="40"/>
      <c r="P336" s="24"/>
      <c r="Q336" s="24"/>
    </row>
    <row r="337" spans="2:17" ht="23.25">
      <c r="B337" s="195"/>
      <c r="C337" s="63"/>
      <c r="D337" s="75"/>
      <c r="E337" s="75"/>
      <c r="F337" s="44"/>
      <c r="G337" s="44"/>
      <c r="H337" s="43"/>
      <c r="I337" s="43"/>
      <c r="J337" s="62"/>
      <c r="K337" s="43"/>
      <c r="L337" s="62"/>
      <c r="M337" s="61"/>
      <c r="N337" s="62"/>
      <c r="O337" s="61"/>
      <c r="P337" s="62"/>
      <c r="Q337" s="62"/>
    </row>
    <row r="338" spans="2:17" ht="23.25">
      <c r="B338" s="164">
        <v>90004</v>
      </c>
      <c r="C338" s="27" t="s">
        <v>57</v>
      </c>
      <c r="D338" s="28">
        <f>SUM(D340)</f>
        <v>4000</v>
      </c>
      <c r="E338" s="28">
        <f>SUM(E340)</f>
        <v>0</v>
      </c>
      <c r="F338" s="29" t="e">
        <f>SUM(F339,#REF!)</f>
        <v>#REF!</v>
      </c>
      <c r="G338" s="29" t="e">
        <f>SUM(G339,#REF!)</f>
        <v>#REF!</v>
      </c>
      <c r="H338" s="29">
        <f>SUM(H339)</f>
        <v>45.941</v>
      </c>
      <c r="I338" s="139" t="e">
        <f>SUM(I339,#REF!)</f>
        <v>#REF!</v>
      </c>
      <c r="J338" s="29">
        <f>SUM(J339)</f>
        <v>10000</v>
      </c>
      <c r="K338" s="29">
        <f>SUM(K339)</f>
        <v>200</v>
      </c>
      <c r="L338" s="29">
        <f>SUM(L339,L341)</f>
        <v>10000</v>
      </c>
      <c r="M338" s="29">
        <f>SUM(M339,M341)</f>
        <v>4326.83</v>
      </c>
      <c r="N338" s="29">
        <f>(M338/L338)*100</f>
        <v>43.268299999999996</v>
      </c>
      <c r="O338" s="29">
        <f>SUM(O339,O341)</f>
        <v>5000</v>
      </c>
      <c r="P338" s="29">
        <f>SUM(P339,P341)</f>
        <v>778911</v>
      </c>
      <c r="Q338" s="29">
        <f>(P338/O338)*100</f>
        <v>15578.22</v>
      </c>
    </row>
    <row r="339" spans="2:17" ht="46.5">
      <c r="B339" s="166"/>
      <c r="C339" s="30" t="s">
        <v>127</v>
      </c>
      <c r="D339" s="31"/>
      <c r="E339" s="31"/>
      <c r="F339" s="84">
        <f>SUM(F340:F340)</f>
        <v>10000</v>
      </c>
      <c r="G339" s="84">
        <f>SUM(G340:G340)</f>
        <v>4594.1</v>
      </c>
      <c r="H339" s="29">
        <f>(G339/F339)*100</f>
        <v>45.941</v>
      </c>
      <c r="I339" s="120">
        <f>SUM(I340:I340)</f>
        <v>5000</v>
      </c>
      <c r="J339" s="84">
        <f>SUM(J340:J340)</f>
        <v>10000</v>
      </c>
      <c r="K339" s="29">
        <f>(J339/I339)*100</f>
        <v>200</v>
      </c>
      <c r="L339" s="84">
        <f>SUM(L340:L340)</f>
        <v>10000</v>
      </c>
      <c r="M339" s="84">
        <f>SUM(M340:M340)</f>
        <v>4326.83</v>
      </c>
      <c r="N339" s="84">
        <f>(M339/L339)*100</f>
        <v>43.268299999999996</v>
      </c>
      <c r="O339" s="84">
        <f>SUM(O340:O340)</f>
        <v>5000</v>
      </c>
      <c r="P339" s="84">
        <f>SUM(P340:P340)</f>
        <v>10000</v>
      </c>
      <c r="Q339" s="84">
        <f>(P339/O339)*100</f>
        <v>200</v>
      </c>
    </row>
    <row r="340" spans="2:17" ht="35.25" customHeight="1">
      <c r="B340" s="168" t="s">
        <v>63</v>
      </c>
      <c r="C340" s="36" t="s">
        <v>58</v>
      </c>
      <c r="D340" s="46">
        <v>4000</v>
      </c>
      <c r="E340" s="46">
        <v>0</v>
      </c>
      <c r="F340" s="24">
        <v>10000</v>
      </c>
      <c r="G340" s="24">
        <v>4594.1</v>
      </c>
      <c r="H340" s="33">
        <f>(G340/F340)*100</f>
        <v>45.941</v>
      </c>
      <c r="I340" s="24">
        <v>5000</v>
      </c>
      <c r="J340" s="24">
        <v>10000</v>
      </c>
      <c r="K340" s="33">
        <f>(J340/I340)*100</f>
        <v>200</v>
      </c>
      <c r="L340" s="24">
        <v>10000</v>
      </c>
      <c r="M340" s="24">
        <v>4326.83</v>
      </c>
      <c r="N340" s="33">
        <f>(M340/L340)*100</f>
        <v>43.268299999999996</v>
      </c>
      <c r="O340" s="24">
        <v>5000</v>
      </c>
      <c r="P340" s="24">
        <v>10000</v>
      </c>
      <c r="Q340" s="33">
        <f>(P340/O340)*100</f>
        <v>200</v>
      </c>
    </row>
    <row r="341" spans="2:17" ht="51.75" customHeight="1">
      <c r="B341" s="166"/>
      <c r="C341" s="30" t="s">
        <v>156</v>
      </c>
      <c r="D341" s="31"/>
      <c r="E341" s="31"/>
      <c r="F341" s="84">
        <f>SUM(F342:F342)</f>
        <v>10000</v>
      </c>
      <c r="G341" s="84">
        <f>SUM(G342:G342)</f>
        <v>4594.1</v>
      </c>
      <c r="H341" s="29">
        <f>(G341/F341)*100</f>
        <v>45.941</v>
      </c>
      <c r="I341" s="120">
        <f>SUM(I342:I342)</f>
        <v>5000</v>
      </c>
      <c r="J341" s="84">
        <f>SUM(J342:J342)</f>
        <v>10000</v>
      </c>
      <c r="K341" s="29">
        <f>(J341/I341)*100</f>
        <v>200</v>
      </c>
      <c r="L341" s="84">
        <f aca="true" t="shared" si="55" ref="L341:Q341">SUM(L342:L343)</f>
        <v>0</v>
      </c>
      <c r="M341" s="84">
        <f t="shared" si="55"/>
        <v>0</v>
      </c>
      <c r="N341" s="84">
        <f t="shared" si="55"/>
        <v>0</v>
      </c>
      <c r="O341" s="84">
        <f t="shared" si="55"/>
        <v>0</v>
      </c>
      <c r="P341" s="84">
        <f t="shared" si="55"/>
        <v>768911</v>
      </c>
      <c r="Q341" s="84">
        <f t="shared" si="55"/>
        <v>0</v>
      </c>
    </row>
    <row r="342" spans="2:17" ht="105.75" customHeight="1">
      <c r="B342" s="168" t="s">
        <v>177</v>
      </c>
      <c r="C342" s="36" t="s">
        <v>199</v>
      </c>
      <c r="D342" s="46">
        <v>4000</v>
      </c>
      <c r="E342" s="46">
        <v>0</v>
      </c>
      <c r="F342" s="24">
        <v>10000</v>
      </c>
      <c r="G342" s="24">
        <v>4594.1</v>
      </c>
      <c r="H342" s="33">
        <f>(G342/F342)*100</f>
        <v>45.941</v>
      </c>
      <c r="I342" s="24">
        <v>5000</v>
      </c>
      <c r="J342" s="24">
        <v>10000</v>
      </c>
      <c r="K342" s="33">
        <f>(J342/I342)*100</f>
        <v>200</v>
      </c>
      <c r="L342" s="24">
        <v>0</v>
      </c>
      <c r="M342" s="24">
        <v>0</v>
      </c>
      <c r="N342" s="33">
        <v>0</v>
      </c>
      <c r="O342" s="24">
        <v>0</v>
      </c>
      <c r="P342" s="24">
        <v>217783</v>
      </c>
      <c r="Q342" s="33">
        <v>0</v>
      </c>
    </row>
    <row r="343" spans="1:17" ht="80.25" customHeight="1">
      <c r="A343" s="85"/>
      <c r="B343" s="169" t="s">
        <v>201</v>
      </c>
      <c r="C343" s="48" t="s">
        <v>202</v>
      </c>
      <c r="D343" s="31">
        <v>0</v>
      </c>
      <c r="E343" s="31">
        <v>0</v>
      </c>
      <c r="F343" s="33">
        <v>0</v>
      </c>
      <c r="G343" s="33">
        <v>0</v>
      </c>
      <c r="H343" s="24">
        <v>0</v>
      </c>
      <c r="I343" s="33">
        <v>0</v>
      </c>
      <c r="J343" s="33">
        <v>300000</v>
      </c>
      <c r="K343" s="24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551128</v>
      </c>
      <c r="Q343" s="33">
        <v>0</v>
      </c>
    </row>
    <row r="344" spans="2:17" ht="78" customHeight="1">
      <c r="B344" s="164">
        <v>90019</v>
      </c>
      <c r="C344" s="30" t="s">
        <v>139</v>
      </c>
      <c r="D344" s="28">
        <f>SUM(D348)</f>
        <v>4000</v>
      </c>
      <c r="E344" s="28">
        <f>SUM(E348)</f>
        <v>0</v>
      </c>
      <c r="F344" s="29">
        <f aca="true" t="shared" si="56" ref="F344:P344">SUM(F345)</f>
        <v>125500</v>
      </c>
      <c r="G344" s="29">
        <f t="shared" si="56"/>
        <v>151886.46</v>
      </c>
      <c r="H344" s="29">
        <f t="shared" si="56"/>
        <v>121.02506772908366</v>
      </c>
      <c r="I344" s="29">
        <f t="shared" si="56"/>
        <v>157386.46</v>
      </c>
      <c r="J344" s="29">
        <f t="shared" si="56"/>
        <v>175500</v>
      </c>
      <c r="K344" s="29">
        <f t="shared" si="56"/>
        <v>111.50895699668193</v>
      </c>
      <c r="L344" s="29">
        <f t="shared" si="56"/>
        <v>175500</v>
      </c>
      <c r="M344" s="29">
        <f t="shared" si="56"/>
        <v>120174.06</v>
      </c>
      <c r="N344" s="29">
        <f>(M344/L344)*100</f>
        <v>68.47524786324786</v>
      </c>
      <c r="O344" s="29">
        <f t="shared" si="56"/>
        <v>130000</v>
      </c>
      <c r="P344" s="29">
        <f t="shared" si="56"/>
        <v>160000</v>
      </c>
      <c r="Q344" s="29">
        <f>(P344/O344)*100</f>
        <v>123.07692307692308</v>
      </c>
    </row>
    <row r="345" spans="2:17" ht="46.5">
      <c r="B345" s="166"/>
      <c r="C345" s="30" t="s">
        <v>127</v>
      </c>
      <c r="D345" s="31"/>
      <c r="E345" s="31"/>
      <c r="F345" s="84">
        <f>SUM(F346:F348)</f>
        <v>125500</v>
      </c>
      <c r="G345" s="84">
        <f>SUM(G346:G348)</f>
        <v>151886.46</v>
      </c>
      <c r="H345" s="29">
        <f>(G345/F345)*100</f>
        <v>121.02506772908366</v>
      </c>
      <c r="I345" s="84">
        <f>SUM(I346:I348)</f>
        <v>157386.46</v>
      </c>
      <c r="J345" s="84">
        <f>SUM(J346:J348)</f>
        <v>175500</v>
      </c>
      <c r="K345" s="29">
        <f>(J345/I345)*100</f>
        <v>111.50895699668193</v>
      </c>
      <c r="L345" s="84">
        <f>SUM(L346:L348)</f>
        <v>175500</v>
      </c>
      <c r="M345" s="84">
        <f>SUM(M346:M348)</f>
        <v>120174.06</v>
      </c>
      <c r="N345" s="84">
        <f>(M345/L345)*100</f>
        <v>68.47524786324786</v>
      </c>
      <c r="O345" s="84">
        <f>SUM(O346:O348)</f>
        <v>130000</v>
      </c>
      <c r="P345" s="84">
        <f>SUM(P346:P348)</f>
        <v>160000</v>
      </c>
      <c r="Q345" s="84">
        <f>(P345/O345)*100</f>
        <v>123.07692307692308</v>
      </c>
    </row>
    <row r="346" spans="2:17" ht="50.25" customHeight="1">
      <c r="B346" s="168" t="s">
        <v>69</v>
      </c>
      <c r="C346" s="36" t="s">
        <v>140</v>
      </c>
      <c r="D346" s="46">
        <v>4000</v>
      </c>
      <c r="E346" s="46">
        <v>0</v>
      </c>
      <c r="F346" s="24">
        <v>500</v>
      </c>
      <c r="G346" s="24">
        <v>0</v>
      </c>
      <c r="H346" s="33">
        <f>(G346/F346)*100</f>
        <v>0</v>
      </c>
      <c r="I346" s="24">
        <v>500</v>
      </c>
      <c r="J346" s="24">
        <v>500</v>
      </c>
      <c r="K346" s="33">
        <f>(J346/I346)*100</f>
        <v>100</v>
      </c>
      <c r="L346" s="24">
        <v>500</v>
      </c>
      <c r="M346" s="24">
        <v>0</v>
      </c>
      <c r="N346" s="33">
        <f>(M346/L346)*100</f>
        <v>0</v>
      </c>
      <c r="O346" s="24">
        <v>0</v>
      </c>
      <c r="P346" s="24">
        <v>0</v>
      </c>
      <c r="Q346" s="33">
        <v>0</v>
      </c>
    </row>
    <row r="347" spans="2:17" ht="57" customHeight="1">
      <c r="B347" s="168" t="s">
        <v>137</v>
      </c>
      <c r="C347" s="36" t="s">
        <v>138</v>
      </c>
      <c r="D347" s="46">
        <v>4000</v>
      </c>
      <c r="E347" s="46">
        <v>0</v>
      </c>
      <c r="F347" s="24">
        <v>5000</v>
      </c>
      <c r="G347" s="24">
        <v>0</v>
      </c>
      <c r="H347" s="43">
        <f>(G347/F347)*100</f>
        <v>0</v>
      </c>
      <c r="I347" s="24">
        <v>5000</v>
      </c>
      <c r="J347" s="24">
        <v>5000</v>
      </c>
      <c r="K347" s="43">
        <f>(J347/I347)*100</f>
        <v>100</v>
      </c>
      <c r="L347" s="24">
        <v>5000</v>
      </c>
      <c r="M347" s="24">
        <v>0</v>
      </c>
      <c r="N347" s="33">
        <f>(M347/L347)*100</f>
        <v>0</v>
      </c>
      <c r="O347" s="24">
        <v>0</v>
      </c>
      <c r="P347" s="24">
        <v>0</v>
      </c>
      <c r="Q347" s="33">
        <v>0</v>
      </c>
    </row>
    <row r="348" spans="2:17" ht="47.25" customHeight="1">
      <c r="B348" s="168" t="s">
        <v>63</v>
      </c>
      <c r="C348" s="36" t="s">
        <v>160</v>
      </c>
      <c r="D348" s="46">
        <v>4000</v>
      </c>
      <c r="E348" s="46">
        <v>0</v>
      </c>
      <c r="F348" s="24">
        <v>120000</v>
      </c>
      <c r="G348" s="24">
        <v>151886.46</v>
      </c>
      <c r="H348" s="33">
        <f>(G348/F348)*100</f>
        <v>126.57205</v>
      </c>
      <c r="I348" s="24">
        <v>151886.46</v>
      </c>
      <c r="J348" s="24">
        <v>170000</v>
      </c>
      <c r="K348" s="33">
        <f>(J348/I348)*100</f>
        <v>111.92571082372977</v>
      </c>
      <c r="L348" s="24">
        <v>170000</v>
      </c>
      <c r="M348" s="24">
        <v>120174.06</v>
      </c>
      <c r="N348" s="33">
        <f>(M348/L348)*100</f>
        <v>70.69062352941177</v>
      </c>
      <c r="O348" s="24">
        <v>130000</v>
      </c>
      <c r="P348" s="24">
        <v>160000</v>
      </c>
      <c r="Q348" s="33">
        <f>(P348/O348)*100</f>
        <v>123.07692307692308</v>
      </c>
    </row>
    <row r="349" spans="2:17" ht="24.75" customHeight="1">
      <c r="B349" s="192"/>
      <c r="C349" s="41"/>
      <c r="D349" s="227"/>
      <c r="E349" s="227"/>
      <c r="F349" s="106"/>
      <c r="G349" s="106"/>
      <c r="H349" s="106"/>
      <c r="I349" s="106"/>
      <c r="J349" s="106"/>
      <c r="K349" s="106"/>
      <c r="L349" s="106"/>
      <c r="M349" s="105"/>
      <c r="N349" s="33"/>
      <c r="O349" s="105"/>
      <c r="P349" s="106"/>
      <c r="Q349" s="33"/>
    </row>
    <row r="350" spans="2:17" ht="23.25">
      <c r="B350" s="164">
        <v>90095</v>
      </c>
      <c r="C350" s="27" t="s">
        <v>167</v>
      </c>
      <c r="D350" s="28">
        <f>SUM(D352)</f>
        <v>4000</v>
      </c>
      <c r="E350" s="28">
        <f>SUM(E352)</f>
        <v>0</v>
      </c>
      <c r="F350" s="29" t="e">
        <f>SUM(F351,#REF!)</f>
        <v>#REF!</v>
      </c>
      <c r="G350" s="29" t="e">
        <f>SUM(G351,#REF!)</f>
        <v>#REF!</v>
      </c>
      <c r="H350" s="29">
        <f>SUM(H351)</f>
        <v>0</v>
      </c>
      <c r="I350" s="139" t="e">
        <f>SUM(I351,#REF!)</f>
        <v>#REF!</v>
      </c>
      <c r="J350" s="29">
        <f>SUM(J351)</f>
        <v>0</v>
      </c>
      <c r="K350" s="29">
        <f>SUM(K351)</f>
        <v>0</v>
      </c>
      <c r="L350" s="29">
        <f>SUM(L351)</f>
        <v>0</v>
      </c>
      <c r="M350" s="29">
        <f>SUM(M351)</f>
        <v>4472</v>
      </c>
      <c r="N350" s="84">
        <v>0</v>
      </c>
      <c r="O350" s="29">
        <f>SUM(O351)</f>
        <v>4472</v>
      </c>
      <c r="P350" s="29">
        <f>SUM(P351)</f>
        <v>0</v>
      </c>
      <c r="Q350" s="84">
        <v>0</v>
      </c>
    </row>
    <row r="351" spans="2:17" ht="46.5">
      <c r="B351" s="166"/>
      <c r="C351" s="30" t="s">
        <v>127</v>
      </c>
      <c r="D351" s="31"/>
      <c r="E351" s="31"/>
      <c r="F351" s="84">
        <f>SUM(F352:F352)</f>
        <v>5000</v>
      </c>
      <c r="G351" s="84">
        <f>SUM(G352:G352)</f>
        <v>0</v>
      </c>
      <c r="H351" s="29">
        <f>(G351/F351)*100</f>
        <v>0</v>
      </c>
      <c r="I351" s="120">
        <f>SUM(I352:I352)</f>
        <v>5000</v>
      </c>
      <c r="J351" s="84">
        <f>SUM(J352:J352)</f>
        <v>0</v>
      </c>
      <c r="K351" s="29">
        <f>(J351/I351)*100</f>
        <v>0</v>
      </c>
      <c r="L351" s="84">
        <f>SUM(L352:L352)</f>
        <v>0</v>
      </c>
      <c r="M351" s="84">
        <f>SUM(M352:M352)</f>
        <v>4472</v>
      </c>
      <c r="N351" s="84">
        <v>0</v>
      </c>
      <c r="O351" s="84">
        <f>SUM(O352:O352)</f>
        <v>4472</v>
      </c>
      <c r="P351" s="84">
        <f>SUM(P352:P352)</f>
        <v>0</v>
      </c>
      <c r="Q351" s="84">
        <v>0</v>
      </c>
    </row>
    <row r="352" spans="2:17" ht="57" customHeight="1" thickBot="1">
      <c r="B352" s="168" t="s">
        <v>137</v>
      </c>
      <c r="C352" s="36" t="s">
        <v>138</v>
      </c>
      <c r="D352" s="46">
        <v>4000</v>
      </c>
      <c r="E352" s="46">
        <v>0</v>
      </c>
      <c r="F352" s="24">
        <v>5000</v>
      </c>
      <c r="G352" s="24">
        <v>0</v>
      </c>
      <c r="H352" s="43">
        <f>(G352/F352)*100</f>
        <v>0</v>
      </c>
      <c r="I352" s="24">
        <v>5000</v>
      </c>
      <c r="J352" s="24">
        <v>0</v>
      </c>
      <c r="K352" s="43">
        <f>(J352/I352)*100</f>
        <v>0</v>
      </c>
      <c r="L352" s="24">
        <v>0</v>
      </c>
      <c r="M352" s="24">
        <v>4472</v>
      </c>
      <c r="N352" s="71">
        <v>0</v>
      </c>
      <c r="O352" s="24">
        <v>4472</v>
      </c>
      <c r="P352" s="24">
        <v>0</v>
      </c>
      <c r="Q352" s="71">
        <v>0</v>
      </c>
    </row>
    <row r="353" spans="2:17" ht="31.5" customHeight="1" thickBot="1">
      <c r="B353" s="201"/>
      <c r="C353" s="135" t="s">
        <v>15</v>
      </c>
      <c r="D353" s="136" t="e">
        <f>SUM(#REF!,D338)</f>
        <v>#REF!</v>
      </c>
      <c r="E353" s="136" t="e">
        <f>SUM(#REF!,E338)</f>
        <v>#REF!</v>
      </c>
      <c r="F353" s="39" t="e">
        <f>SUM(F338,F344)</f>
        <v>#REF!</v>
      </c>
      <c r="G353" s="39" t="e">
        <f>SUM(G338,G344)</f>
        <v>#REF!</v>
      </c>
      <c r="H353" s="113" t="e">
        <f>(G353/F353)*100</f>
        <v>#REF!</v>
      </c>
      <c r="I353" s="39" t="e">
        <f>SUM(I338,I344)</f>
        <v>#REF!</v>
      </c>
      <c r="J353" s="39">
        <f>SUM(J338,J344,J350)</f>
        <v>185500</v>
      </c>
      <c r="K353" s="113" t="e">
        <f>(J353/I353)*100</f>
        <v>#REF!</v>
      </c>
      <c r="L353" s="39">
        <f>SUM(L338,L344,L350)</f>
        <v>185500</v>
      </c>
      <c r="M353" s="39">
        <f>SUM(M338,M344,M350)</f>
        <v>128972.89</v>
      </c>
      <c r="N353" s="133">
        <f>(M353/L353)*100</f>
        <v>69.52716442048518</v>
      </c>
      <c r="O353" s="39">
        <f>SUM(O338,O344,O350)</f>
        <v>139472</v>
      </c>
      <c r="P353" s="39">
        <f>SUM(P338,P344,P350)</f>
        <v>938911</v>
      </c>
      <c r="Q353" s="133">
        <f>(P353/O353)*100</f>
        <v>673.1896007800849</v>
      </c>
    </row>
    <row r="354" spans="1:17" s="208" customFormat="1" ht="31.5" customHeight="1" thickBot="1">
      <c r="A354" s="85"/>
      <c r="B354" s="245"/>
      <c r="C354" s="144"/>
      <c r="D354" s="145"/>
      <c r="E354" s="145"/>
      <c r="F354" s="52"/>
      <c r="G354" s="52"/>
      <c r="H354" s="52"/>
      <c r="I354" s="52"/>
      <c r="J354" s="52"/>
      <c r="K354" s="52"/>
      <c r="L354" s="52"/>
      <c r="M354" s="50"/>
      <c r="N354" s="229"/>
      <c r="O354" s="50"/>
      <c r="P354" s="52"/>
      <c r="Q354" s="229"/>
    </row>
    <row r="355" spans="1:17" s="208" customFormat="1" ht="48" customHeight="1">
      <c r="A355" s="85"/>
      <c r="B355" s="164">
        <v>921</v>
      </c>
      <c r="C355" s="237" t="s">
        <v>191</v>
      </c>
      <c r="D355" s="57"/>
      <c r="E355" s="57"/>
      <c r="F355" s="40"/>
      <c r="G355" s="40"/>
      <c r="H355" s="24"/>
      <c r="I355" s="24"/>
      <c r="J355" s="24"/>
      <c r="K355" s="24"/>
      <c r="L355" s="40"/>
      <c r="M355" s="40"/>
      <c r="N355" s="24"/>
      <c r="O355" s="40"/>
      <c r="P355" s="24"/>
      <c r="Q355" s="24"/>
    </row>
    <row r="356" spans="2:17" ht="23.25">
      <c r="B356" s="195"/>
      <c r="C356" s="63"/>
      <c r="D356" s="75"/>
      <c r="E356" s="75"/>
      <c r="F356" s="44"/>
      <c r="G356" s="44"/>
      <c r="H356" s="43"/>
      <c r="I356" s="43"/>
      <c r="J356" s="62"/>
      <c r="K356" s="43"/>
      <c r="L356" s="62"/>
      <c r="M356" s="61"/>
      <c r="N356" s="62"/>
      <c r="O356" s="61"/>
      <c r="P356" s="62"/>
      <c r="Q356" s="62"/>
    </row>
    <row r="357" spans="2:17" ht="23.25">
      <c r="B357" s="164">
        <v>92120</v>
      </c>
      <c r="C357" s="27" t="s">
        <v>192</v>
      </c>
      <c r="D357" s="28">
        <f>SUM(D359)</f>
        <v>4000</v>
      </c>
      <c r="E357" s="28">
        <f>SUM(E359)</f>
        <v>0</v>
      </c>
      <c r="F357" s="29" t="e">
        <f>SUM(F358,#REF!)</f>
        <v>#REF!</v>
      </c>
      <c r="G357" s="29" t="e">
        <f>SUM(G358,#REF!)</f>
        <v>#REF!</v>
      </c>
      <c r="H357" s="29">
        <f>SUM(H358)</f>
        <v>45.941</v>
      </c>
      <c r="I357" s="139" t="e">
        <f>SUM(I358,#REF!)</f>
        <v>#REF!</v>
      </c>
      <c r="J357" s="29">
        <f>SUM(J358)</f>
        <v>0</v>
      </c>
      <c r="K357" s="29">
        <f>SUM(K358)</f>
        <v>0</v>
      </c>
      <c r="L357" s="29">
        <f>SUM(L358)</f>
        <v>0</v>
      </c>
      <c r="M357" s="29">
        <f>SUM(M358)</f>
        <v>1800</v>
      </c>
      <c r="N357" s="29">
        <v>0</v>
      </c>
      <c r="O357" s="29">
        <f>SUM(O358)</f>
        <v>1800</v>
      </c>
      <c r="P357" s="29">
        <f>SUM(P358)</f>
        <v>0</v>
      </c>
      <c r="Q357" s="29">
        <v>0</v>
      </c>
    </row>
    <row r="358" spans="2:17" ht="46.5">
      <c r="B358" s="166"/>
      <c r="C358" s="30" t="s">
        <v>127</v>
      </c>
      <c r="D358" s="31"/>
      <c r="E358" s="31"/>
      <c r="F358" s="84">
        <f>SUM(F359:F359)</f>
        <v>10000</v>
      </c>
      <c r="G358" s="84">
        <f>SUM(G359:G359)</f>
        <v>4594.1</v>
      </c>
      <c r="H358" s="29">
        <f>(G358/F358)*100</f>
        <v>45.941</v>
      </c>
      <c r="I358" s="120">
        <f>SUM(I359:I359)</f>
        <v>5000</v>
      </c>
      <c r="J358" s="84">
        <f>SUM(J359:J359)</f>
        <v>0</v>
      </c>
      <c r="K358" s="29">
        <f>(J358/I358)*100</f>
        <v>0</v>
      </c>
      <c r="L358" s="84">
        <f>SUM(L359:L359)</f>
        <v>0</v>
      </c>
      <c r="M358" s="84">
        <f>SUM(M359:M359)</f>
        <v>1800</v>
      </c>
      <c r="N358" s="84">
        <v>0</v>
      </c>
      <c r="O358" s="84">
        <f>SUM(O359:O359)</f>
        <v>1800</v>
      </c>
      <c r="P358" s="84">
        <f>SUM(P359:P359)</f>
        <v>0</v>
      </c>
      <c r="Q358" s="84">
        <v>0</v>
      </c>
    </row>
    <row r="359" spans="2:17" ht="26.25" customHeight="1">
      <c r="B359" s="168" t="s">
        <v>63</v>
      </c>
      <c r="C359" s="36" t="s">
        <v>160</v>
      </c>
      <c r="D359" s="46">
        <v>4000</v>
      </c>
      <c r="E359" s="46">
        <v>0</v>
      </c>
      <c r="F359" s="24">
        <v>10000</v>
      </c>
      <c r="G359" s="24">
        <v>4594.1</v>
      </c>
      <c r="H359" s="33">
        <f>(G359/F359)*100</f>
        <v>45.941</v>
      </c>
      <c r="I359" s="24">
        <v>5000</v>
      </c>
      <c r="J359" s="24">
        <v>0</v>
      </c>
      <c r="K359" s="33">
        <f>(J359/I359)*100</f>
        <v>0</v>
      </c>
      <c r="L359" s="24">
        <v>0</v>
      </c>
      <c r="M359" s="24">
        <v>1800</v>
      </c>
      <c r="N359" s="33">
        <v>0</v>
      </c>
      <c r="O359" s="24">
        <v>1800</v>
      </c>
      <c r="P359" s="24">
        <v>0</v>
      </c>
      <c r="Q359" s="33">
        <v>0</v>
      </c>
    </row>
    <row r="360" spans="2:17" ht="21.75" customHeight="1">
      <c r="B360" s="180" t="s">
        <v>68</v>
      </c>
      <c r="C360" s="87" t="s">
        <v>24</v>
      </c>
      <c r="D360" s="31">
        <v>153750</v>
      </c>
      <c r="E360" s="31">
        <v>0</v>
      </c>
      <c r="F360" s="33">
        <v>0</v>
      </c>
      <c r="G360" s="33">
        <v>1136.5</v>
      </c>
      <c r="H360" s="24">
        <v>0</v>
      </c>
      <c r="I360" s="33">
        <v>1136.5</v>
      </c>
      <c r="J360" s="33">
        <v>0</v>
      </c>
      <c r="K360" s="24">
        <f>(J360/I360)*100</f>
        <v>0</v>
      </c>
      <c r="L360" s="33">
        <v>0</v>
      </c>
      <c r="M360" s="33">
        <v>10.26</v>
      </c>
      <c r="N360" s="33">
        <v>0</v>
      </c>
      <c r="O360" s="33">
        <v>10.26</v>
      </c>
      <c r="P360" s="33">
        <v>0</v>
      </c>
      <c r="Q360" s="33">
        <v>0</v>
      </c>
    </row>
    <row r="361" spans="2:17" ht="31.5" customHeight="1" thickBot="1">
      <c r="B361" s="180" t="s">
        <v>112</v>
      </c>
      <c r="C361" s="87" t="s">
        <v>19</v>
      </c>
      <c r="D361" s="31">
        <v>17000</v>
      </c>
      <c r="E361" s="31">
        <v>0</v>
      </c>
      <c r="F361" s="33">
        <v>0</v>
      </c>
      <c r="G361" s="33">
        <v>0</v>
      </c>
      <c r="H361" s="24">
        <v>0</v>
      </c>
      <c r="I361" s="33">
        <v>0</v>
      </c>
      <c r="J361" s="33">
        <v>0</v>
      </c>
      <c r="K361" s="24">
        <v>0</v>
      </c>
      <c r="L361" s="33">
        <v>0</v>
      </c>
      <c r="M361" s="33">
        <v>7776.1</v>
      </c>
      <c r="N361" s="71">
        <v>0</v>
      </c>
      <c r="O361" s="33">
        <v>7776.1</v>
      </c>
      <c r="P361" s="33">
        <v>0</v>
      </c>
      <c r="Q361" s="33">
        <v>0</v>
      </c>
    </row>
    <row r="362" spans="2:17" ht="31.5" customHeight="1" thickBot="1">
      <c r="B362" s="201"/>
      <c r="C362" s="135" t="s">
        <v>193</v>
      </c>
      <c r="D362" s="136" t="e">
        <f>SUM(#REF!,D354)</f>
        <v>#REF!</v>
      </c>
      <c r="E362" s="136" t="e">
        <f>SUM(#REF!,E354)</f>
        <v>#REF!</v>
      </c>
      <c r="F362" s="39">
        <f>SUM(F354,F358)</f>
        <v>10000</v>
      </c>
      <c r="G362" s="137">
        <f>SUM(G354,G358)</f>
        <v>4594.1</v>
      </c>
      <c r="H362" s="143">
        <f>(G362/F362)*100</f>
        <v>45.941</v>
      </c>
      <c r="I362" s="39">
        <f>SUM(I354,I358)</f>
        <v>5000</v>
      </c>
      <c r="J362" s="39">
        <f>SUM(J359:J361)</f>
        <v>0</v>
      </c>
      <c r="K362" s="214">
        <f>(J362/I362)*100</f>
        <v>0</v>
      </c>
      <c r="L362" s="39">
        <f>SUM(L359:L361)</f>
        <v>0</v>
      </c>
      <c r="M362" s="39">
        <f>SUM(M359:M361)</f>
        <v>9586.36</v>
      </c>
      <c r="N362" s="133">
        <v>0</v>
      </c>
      <c r="O362" s="39">
        <f>SUM(O359:O361)</f>
        <v>9586.36</v>
      </c>
      <c r="P362" s="39">
        <f>SUM(P359:P361)</f>
        <v>0</v>
      </c>
      <c r="Q362" s="84">
        <v>0</v>
      </c>
    </row>
    <row r="363" spans="2:17" ht="19.5" customHeight="1" thickBot="1">
      <c r="B363" s="202"/>
      <c r="C363" s="140"/>
      <c r="D363" s="141"/>
      <c r="E363" s="141"/>
      <c r="F363" s="82"/>
      <c r="G363" s="82"/>
      <c r="H363" s="83"/>
      <c r="I363" s="83"/>
      <c r="J363" s="83"/>
      <c r="K363" s="83"/>
      <c r="L363" s="82"/>
      <c r="M363" s="82"/>
      <c r="N363" s="228"/>
      <c r="O363" s="82"/>
      <c r="P363" s="83"/>
      <c r="Q363" s="71"/>
    </row>
    <row r="364" spans="2:17" ht="33.75" customHeight="1">
      <c r="B364" s="164">
        <v>926</v>
      </c>
      <c r="C364" s="30" t="s">
        <v>159</v>
      </c>
      <c r="D364" s="57"/>
      <c r="E364" s="57"/>
      <c r="F364" s="89"/>
      <c r="G364" s="89"/>
      <c r="H364" s="90"/>
      <c r="I364" s="90"/>
      <c r="J364" s="90"/>
      <c r="K364" s="90"/>
      <c r="L364" s="89"/>
      <c r="M364" s="89"/>
      <c r="N364" s="24"/>
      <c r="O364" s="89"/>
      <c r="P364" s="90"/>
      <c r="Q364" s="24"/>
    </row>
    <row r="365" spans="2:17" ht="25.5" customHeight="1">
      <c r="B365" s="164">
        <v>92601</v>
      </c>
      <c r="C365" s="27" t="s">
        <v>95</v>
      </c>
      <c r="D365" s="28" t="e">
        <f>SUM(#REF!)</f>
        <v>#REF!</v>
      </c>
      <c r="E365" s="28" t="e">
        <f>SUM(#REF!)</f>
        <v>#REF!</v>
      </c>
      <c r="F365" s="29" t="e">
        <f>SUM(F366,#REF!)</f>
        <v>#REF!</v>
      </c>
      <c r="G365" s="29" t="e">
        <f>SUM(G366,#REF!)</f>
        <v>#REF!</v>
      </c>
      <c r="H365" s="29" t="e">
        <f>(G365/F365)*100</f>
        <v>#REF!</v>
      </c>
      <c r="I365" s="29" t="e">
        <f>SUM(I366,#REF!)</f>
        <v>#REF!</v>
      </c>
      <c r="J365" s="29">
        <f>SUM(J366)</f>
        <v>43200</v>
      </c>
      <c r="K365" s="29" t="e">
        <f>(J365/I365)*100</f>
        <v>#REF!</v>
      </c>
      <c r="L365" s="29">
        <f>SUM(L366)</f>
        <v>43200</v>
      </c>
      <c r="M365" s="29">
        <f>SUM(M366)</f>
        <v>48823.729999999996</v>
      </c>
      <c r="N365" s="84">
        <f>(M365/L365)*100</f>
        <v>113.01789351851852</v>
      </c>
      <c r="O365" s="29">
        <f>SUM(O366)</f>
        <v>55788.729999999996</v>
      </c>
      <c r="P365" s="29">
        <f>SUM(P366)</f>
        <v>37400</v>
      </c>
      <c r="Q365" s="84">
        <f>(P365/O365)*100</f>
        <v>67.03862948663645</v>
      </c>
    </row>
    <row r="366" spans="2:17" ht="47.25" customHeight="1">
      <c r="B366" s="184"/>
      <c r="C366" s="93" t="s">
        <v>120</v>
      </c>
      <c r="D366" s="46"/>
      <c r="E366" s="46"/>
      <c r="F366" s="29">
        <f>SUM(F367:F368)</f>
        <v>6000</v>
      </c>
      <c r="G366" s="29">
        <f>SUM(G367:G368)</f>
        <v>5136.07</v>
      </c>
      <c r="H366" s="29">
        <f>(G366/F366)*100</f>
        <v>85.60116666666666</v>
      </c>
      <c r="I366" s="29">
        <f>SUM(I367:I368)</f>
        <v>6000</v>
      </c>
      <c r="J366" s="29">
        <f>SUM(J367:J370)</f>
        <v>43200</v>
      </c>
      <c r="K366" s="29">
        <f>(J366/I366)*100</f>
        <v>720</v>
      </c>
      <c r="L366" s="29">
        <f>SUM(L367:L370)</f>
        <v>43200</v>
      </c>
      <c r="M366" s="29">
        <f>SUM(M367:M370)</f>
        <v>48823.729999999996</v>
      </c>
      <c r="N366" s="84">
        <f>(M366/L366)*100</f>
        <v>113.01789351851852</v>
      </c>
      <c r="O366" s="29">
        <f>SUM(O367:O370)</f>
        <v>55788.729999999996</v>
      </c>
      <c r="P366" s="29">
        <f>SUM(P367:P370)</f>
        <v>37400</v>
      </c>
      <c r="Q366" s="84">
        <f>(P366/O366)*100</f>
        <v>67.03862948663645</v>
      </c>
    </row>
    <row r="367" spans="2:17" ht="95.25" customHeight="1">
      <c r="B367" s="169" t="s">
        <v>62</v>
      </c>
      <c r="C367" s="48" t="s">
        <v>121</v>
      </c>
      <c r="D367" s="31">
        <v>170000</v>
      </c>
      <c r="E367" s="31">
        <v>0</v>
      </c>
      <c r="F367" s="33">
        <v>0</v>
      </c>
      <c r="G367" s="33">
        <v>0</v>
      </c>
      <c r="H367" s="24">
        <v>0</v>
      </c>
      <c r="I367" s="33">
        <v>0</v>
      </c>
      <c r="J367" s="33">
        <v>31200</v>
      </c>
      <c r="K367" s="24">
        <v>0</v>
      </c>
      <c r="L367" s="33">
        <v>31200</v>
      </c>
      <c r="M367" s="33">
        <v>24929.07</v>
      </c>
      <c r="N367" s="33">
        <f>(M367/L367)*100</f>
        <v>79.90086538461539</v>
      </c>
      <c r="O367" s="33">
        <v>31200</v>
      </c>
      <c r="P367" s="33">
        <v>33000</v>
      </c>
      <c r="Q367" s="33">
        <f>(P367/O367)*100</f>
        <v>105.76923076923077</v>
      </c>
    </row>
    <row r="368" spans="2:17" ht="29.25" customHeight="1">
      <c r="B368" s="169" t="s">
        <v>67</v>
      </c>
      <c r="C368" s="36" t="s">
        <v>23</v>
      </c>
      <c r="D368" s="66"/>
      <c r="E368" s="66"/>
      <c r="F368" s="33">
        <v>6000</v>
      </c>
      <c r="G368" s="33">
        <v>5136.07</v>
      </c>
      <c r="H368" s="24">
        <f>(G368/F368)*100</f>
        <v>85.60116666666666</v>
      </c>
      <c r="I368" s="33">
        <v>6000</v>
      </c>
      <c r="J368" s="33">
        <v>12000</v>
      </c>
      <c r="K368" s="24">
        <f>(J368/I368)*100</f>
        <v>200</v>
      </c>
      <c r="L368" s="33">
        <v>12000</v>
      </c>
      <c r="M368" s="33">
        <v>21767.96</v>
      </c>
      <c r="N368" s="33">
        <f>(M368/L368)*100</f>
        <v>181.39966666666666</v>
      </c>
      <c r="O368" s="33">
        <v>21767.96</v>
      </c>
      <c r="P368" s="33">
        <v>4400</v>
      </c>
      <c r="Q368" s="33">
        <f>(P368/O368)*100</f>
        <v>20.2131940705514</v>
      </c>
    </row>
    <row r="369" spans="2:17" ht="21.75" customHeight="1">
      <c r="B369" s="180" t="s">
        <v>68</v>
      </c>
      <c r="C369" s="87" t="s">
        <v>24</v>
      </c>
      <c r="D369" s="31">
        <v>153750</v>
      </c>
      <c r="E369" s="31">
        <v>0</v>
      </c>
      <c r="F369" s="33">
        <v>0</v>
      </c>
      <c r="G369" s="33">
        <v>1136.5</v>
      </c>
      <c r="H369" s="24">
        <v>0</v>
      </c>
      <c r="I369" s="33">
        <v>1136.5</v>
      </c>
      <c r="J369" s="33">
        <v>0</v>
      </c>
      <c r="K369" s="24">
        <f>(J369/I369)*100</f>
        <v>0</v>
      </c>
      <c r="L369" s="33">
        <v>0</v>
      </c>
      <c r="M369" s="33">
        <v>46.11</v>
      </c>
      <c r="N369" s="33">
        <v>0</v>
      </c>
      <c r="O369" s="33">
        <v>46.11</v>
      </c>
      <c r="P369" s="33">
        <v>0</v>
      </c>
      <c r="Q369" s="33">
        <v>0</v>
      </c>
    </row>
    <row r="370" spans="2:17" ht="31.5" customHeight="1">
      <c r="B370" s="180" t="s">
        <v>112</v>
      </c>
      <c r="C370" s="87" t="s">
        <v>19</v>
      </c>
      <c r="D370" s="31">
        <v>17000</v>
      </c>
      <c r="E370" s="31">
        <v>0</v>
      </c>
      <c r="F370" s="33">
        <v>0</v>
      </c>
      <c r="G370" s="33">
        <v>0</v>
      </c>
      <c r="H370" s="24">
        <v>0</v>
      </c>
      <c r="I370" s="33">
        <v>0</v>
      </c>
      <c r="J370" s="33">
        <v>0</v>
      </c>
      <c r="K370" s="24">
        <v>0</v>
      </c>
      <c r="L370" s="33">
        <v>0</v>
      </c>
      <c r="M370" s="33">
        <v>2080.59</v>
      </c>
      <c r="N370" s="33">
        <v>0</v>
      </c>
      <c r="O370" s="33">
        <v>2774.66</v>
      </c>
      <c r="P370" s="33">
        <v>0</v>
      </c>
      <c r="Q370" s="33">
        <v>0</v>
      </c>
    </row>
    <row r="371" spans="2:17" ht="33.75" customHeight="1">
      <c r="B371" s="164">
        <v>92695</v>
      </c>
      <c r="C371" s="27" t="s">
        <v>18</v>
      </c>
      <c r="D371" s="28">
        <f>SUM(D381)</f>
        <v>0</v>
      </c>
      <c r="E371" s="28">
        <f>SUM(E381)</f>
        <v>0</v>
      </c>
      <c r="F371" s="29">
        <f aca="true" t="shared" si="57" ref="F371:P371">SUM(F372)</f>
        <v>950000</v>
      </c>
      <c r="G371" s="29">
        <f t="shared" si="57"/>
        <v>752655.01</v>
      </c>
      <c r="H371" s="29">
        <f t="shared" si="57"/>
        <v>79.22684315789473</v>
      </c>
      <c r="I371" s="29">
        <f t="shared" si="57"/>
        <v>950000</v>
      </c>
      <c r="J371" s="29">
        <f t="shared" si="57"/>
        <v>1004000</v>
      </c>
      <c r="K371" s="29">
        <f t="shared" si="57"/>
        <v>105.68421052631578</v>
      </c>
      <c r="L371" s="29">
        <f t="shared" si="57"/>
        <v>1004000</v>
      </c>
      <c r="M371" s="29">
        <f t="shared" si="57"/>
        <v>765465.04</v>
      </c>
      <c r="N371" s="84">
        <f>(M371/L371)*100</f>
        <v>76.24153784860557</v>
      </c>
      <c r="O371" s="29">
        <f t="shared" si="57"/>
        <v>996354.3400000001</v>
      </c>
      <c r="P371" s="29">
        <f t="shared" si="57"/>
        <v>992000</v>
      </c>
      <c r="Q371" s="84">
        <f>(P371/O371)*100</f>
        <v>99.56297274722564</v>
      </c>
    </row>
    <row r="372" spans="2:17" ht="47.25" customHeight="1">
      <c r="B372" s="184"/>
      <c r="C372" s="93" t="s">
        <v>122</v>
      </c>
      <c r="D372" s="46"/>
      <c r="E372" s="46"/>
      <c r="F372" s="29">
        <f>SUM(F373:F374,)</f>
        <v>950000</v>
      </c>
      <c r="G372" s="29">
        <f>SUM(G373:G374,)</f>
        <v>752655.01</v>
      </c>
      <c r="H372" s="84">
        <f>(G372/F372)*100</f>
        <v>79.22684315789473</v>
      </c>
      <c r="I372" s="29">
        <f>SUM(I373:I374,)</f>
        <v>950000</v>
      </c>
      <c r="J372" s="84">
        <f>SUM(J373:J376,)</f>
        <v>1004000</v>
      </c>
      <c r="K372" s="211">
        <f>(J372/I372)*100</f>
        <v>105.68421052631578</v>
      </c>
      <c r="L372" s="84">
        <f>SUM(L373:L376,)</f>
        <v>1004000</v>
      </c>
      <c r="M372" s="84">
        <f>SUM(M373:M376,)</f>
        <v>765465.04</v>
      </c>
      <c r="N372" s="84">
        <f>(M372/L372)*100</f>
        <v>76.24153784860557</v>
      </c>
      <c r="O372" s="84">
        <f>SUM(O373:O376,)</f>
        <v>996354.3400000001</v>
      </c>
      <c r="P372" s="84">
        <f>SUM(P373:P376,)</f>
        <v>992000</v>
      </c>
      <c r="Q372" s="84">
        <f>(P372/O372)*100</f>
        <v>99.56297274722564</v>
      </c>
    </row>
    <row r="373" spans="2:17" ht="90.75" customHeight="1">
      <c r="B373" s="169" t="s">
        <v>62</v>
      </c>
      <c r="C373" s="48" t="s">
        <v>121</v>
      </c>
      <c r="D373" s="31">
        <v>170000</v>
      </c>
      <c r="E373" s="31">
        <v>0</v>
      </c>
      <c r="F373" s="33">
        <v>0</v>
      </c>
      <c r="G373" s="33">
        <v>0</v>
      </c>
      <c r="H373" s="24">
        <v>0</v>
      </c>
      <c r="I373" s="33">
        <v>0</v>
      </c>
      <c r="J373" s="33">
        <v>22000</v>
      </c>
      <c r="K373" s="212">
        <v>0</v>
      </c>
      <c r="L373" s="33">
        <v>22000</v>
      </c>
      <c r="M373" s="33">
        <v>9646.6</v>
      </c>
      <c r="N373" s="33">
        <f>(M373/L373)*100</f>
        <v>43.84818181818182</v>
      </c>
      <c r="O373" s="33">
        <v>14000</v>
      </c>
      <c r="P373" s="33">
        <v>16000</v>
      </c>
      <c r="Q373" s="33">
        <f>(P373/O373)*100</f>
        <v>114.28571428571428</v>
      </c>
    </row>
    <row r="374" spans="2:17" ht="35.25" customHeight="1">
      <c r="B374" s="169" t="s">
        <v>67</v>
      </c>
      <c r="C374" s="36" t="s">
        <v>23</v>
      </c>
      <c r="D374" s="66"/>
      <c r="E374" s="66"/>
      <c r="F374" s="33">
        <v>950000</v>
      </c>
      <c r="G374" s="142">
        <v>752655.01</v>
      </c>
      <c r="H374" s="33">
        <f>(G374/F374)*100</f>
        <v>79.22684315789473</v>
      </c>
      <c r="I374" s="33">
        <v>950000</v>
      </c>
      <c r="J374" s="33">
        <v>982000</v>
      </c>
      <c r="K374" s="213">
        <f>(J374/I374)*100</f>
        <v>103.36842105263158</v>
      </c>
      <c r="L374" s="33">
        <v>982000</v>
      </c>
      <c r="M374" s="33">
        <v>755464.1</v>
      </c>
      <c r="N374" s="33">
        <f>(M374/L374)*100</f>
        <v>76.93117107942973</v>
      </c>
      <c r="O374" s="33">
        <v>982000</v>
      </c>
      <c r="P374" s="33">
        <v>976000</v>
      </c>
      <c r="Q374" s="33">
        <f>(P374/O374)*100</f>
        <v>99.38900203665987</v>
      </c>
    </row>
    <row r="375" spans="2:17" ht="21.75" customHeight="1">
      <c r="B375" s="180" t="s">
        <v>68</v>
      </c>
      <c r="C375" s="87" t="s">
        <v>24</v>
      </c>
      <c r="D375" s="31">
        <v>153750</v>
      </c>
      <c r="E375" s="31">
        <v>0</v>
      </c>
      <c r="F375" s="33">
        <v>0</v>
      </c>
      <c r="G375" s="33">
        <v>1136.5</v>
      </c>
      <c r="H375" s="24">
        <v>0</v>
      </c>
      <c r="I375" s="33">
        <v>1136.5</v>
      </c>
      <c r="J375" s="33">
        <v>0</v>
      </c>
      <c r="K375" s="24">
        <f>(J375/I375)*100</f>
        <v>0</v>
      </c>
      <c r="L375" s="33">
        <v>0</v>
      </c>
      <c r="M375" s="33">
        <v>347.68</v>
      </c>
      <c r="N375" s="33">
        <v>0</v>
      </c>
      <c r="O375" s="33">
        <v>347.68</v>
      </c>
      <c r="P375" s="33">
        <v>0</v>
      </c>
      <c r="Q375" s="33">
        <v>0</v>
      </c>
    </row>
    <row r="376" spans="2:17" ht="31.5" customHeight="1" thickBot="1">
      <c r="B376" s="180" t="s">
        <v>112</v>
      </c>
      <c r="C376" s="87" t="s">
        <v>19</v>
      </c>
      <c r="D376" s="31">
        <v>17000</v>
      </c>
      <c r="E376" s="31">
        <v>0</v>
      </c>
      <c r="F376" s="33">
        <v>0</v>
      </c>
      <c r="G376" s="33">
        <v>0</v>
      </c>
      <c r="H376" s="24">
        <v>0</v>
      </c>
      <c r="I376" s="33">
        <v>0</v>
      </c>
      <c r="J376" s="33">
        <v>0</v>
      </c>
      <c r="K376" s="24">
        <v>0</v>
      </c>
      <c r="L376" s="33">
        <v>0</v>
      </c>
      <c r="M376" s="33">
        <v>6.66</v>
      </c>
      <c r="N376" s="71">
        <v>0</v>
      </c>
      <c r="O376" s="33">
        <v>6.66</v>
      </c>
      <c r="P376" s="33">
        <v>0</v>
      </c>
      <c r="Q376" s="71">
        <v>0</v>
      </c>
    </row>
    <row r="377" spans="2:17" ht="31.5" customHeight="1" thickBot="1">
      <c r="B377" s="201"/>
      <c r="C377" s="135" t="s">
        <v>142</v>
      </c>
      <c r="D377" s="136" t="e">
        <f>SUM(#REF!,D365)</f>
        <v>#REF!</v>
      </c>
      <c r="E377" s="136" t="e">
        <f>SUM(#REF!,E365)</f>
        <v>#REF!</v>
      </c>
      <c r="F377" s="39" t="e">
        <f>SUM(F365,F371)</f>
        <v>#REF!</v>
      </c>
      <c r="G377" s="137" t="e">
        <f>SUM(G365,G371)</f>
        <v>#REF!</v>
      </c>
      <c r="H377" s="143" t="e">
        <f>(G377/F377)*100</f>
        <v>#REF!</v>
      </c>
      <c r="I377" s="39" t="e">
        <f>SUM(I365,I371)</f>
        <v>#REF!</v>
      </c>
      <c r="J377" s="39">
        <f>SUM(J365,J371)</f>
        <v>1047200</v>
      </c>
      <c r="K377" s="214" t="e">
        <f>(J377/I377)*100</f>
        <v>#REF!</v>
      </c>
      <c r="L377" s="39">
        <f>SUM(L365,L371)</f>
        <v>1047200</v>
      </c>
      <c r="M377" s="39">
        <f>SUM(M365,M371)</f>
        <v>814288.77</v>
      </c>
      <c r="N377" s="133">
        <f>(M377/L377)*100</f>
        <v>77.7586678762414</v>
      </c>
      <c r="O377" s="39">
        <f>SUM(O365,O371)</f>
        <v>1052143.07</v>
      </c>
      <c r="P377" s="39">
        <f>SUM(P365,P371)</f>
        <v>1029400</v>
      </c>
      <c r="Q377" s="133">
        <f>(P377/O377)*100</f>
        <v>97.83840518951476</v>
      </c>
    </row>
    <row r="378" spans="1:17" ht="24" thickBot="1">
      <c r="A378" s="85"/>
      <c r="B378" s="203"/>
      <c r="C378" s="144"/>
      <c r="D378" s="145"/>
      <c r="E378" s="145"/>
      <c r="F378" s="146"/>
      <c r="G378" s="146"/>
      <c r="H378" s="147"/>
      <c r="I378" s="146"/>
      <c r="J378" s="147"/>
      <c r="K378" s="147"/>
      <c r="L378" s="147"/>
      <c r="M378" s="147"/>
      <c r="N378" s="228"/>
      <c r="O378" s="147"/>
      <c r="P378" s="147"/>
      <c r="Q378" s="228"/>
    </row>
    <row r="379" spans="2:17" ht="23.25">
      <c r="B379" s="204"/>
      <c r="C379" s="148"/>
      <c r="D379" s="149"/>
      <c r="E379" s="149"/>
      <c r="F379" s="150"/>
      <c r="G379" s="151"/>
      <c r="H379" s="152"/>
      <c r="I379" s="150"/>
      <c r="J379" s="218"/>
      <c r="K379" s="215"/>
      <c r="L379" s="218"/>
      <c r="M379" s="260"/>
      <c r="N379" s="263">
        <f>(M380/L380)*100</f>
        <v>72.92258046102368</v>
      </c>
      <c r="O379" s="218"/>
      <c r="P379" s="260"/>
      <c r="Q379" s="263">
        <f>(P380/O380)*100</f>
        <v>111.3325984607042</v>
      </c>
    </row>
    <row r="380" spans="2:17" ht="23.25">
      <c r="B380" s="205"/>
      <c r="C380" s="58" t="s">
        <v>117</v>
      </c>
      <c r="D380" s="153" t="e">
        <f>SUM(D34,D69,D82,D113,D137,D177,D200,D238,D249,D307,#REF!,#REF!,D353)</f>
        <v>#REF!</v>
      </c>
      <c r="E380" s="153" t="e">
        <f>SUM(E34,E69,E82,E113,E137,E177,E200,E238,E249,E307,#REF!,#REF!,E353)</f>
        <v>#REF!</v>
      </c>
      <c r="F380" s="154" t="e">
        <f>SUM(#REF!,#REF!,F34,F69,F82,F113,F122,F128,F137,F177,F200,F238,F249,F307,F326,#REF!,F353,#REF!,F377)</f>
        <v>#REF!</v>
      </c>
      <c r="G380" s="154" t="e">
        <f>SUM(#REF!,#REF!,G34,G69,G82,G113,G122,G128,G137,G177,G200,G238,G249,G307,G326,#REF!,G353,#REF!,G377)</f>
        <v>#REF!</v>
      </c>
      <c r="H380" s="155" t="e">
        <f>(G380/F380)*100</f>
        <v>#REF!</v>
      </c>
      <c r="I380" s="154" t="e">
        <f>SUM(#REF!,#REF!,I34,I69,I82,I113,I122,I128,I137,I177,I200,I238,I249,I307,I326,#REF!,I353,#REF!,I377)</f>
        <v>#REF!</v>
      </c>
      <c r="J380" s="154">
        <f>SUM(J34,J69,J82,J113,J122,J128,J137,J177,J200,J238,J249,J307,J326,J334,J353,J362,J377)</f>
        <v>99424539</v>
      </c>
      <c r="K380" s="216" t="e">
        <f>(J380/I380)*100</f>
        <v>#REF!</v>
      </c>
      <c r="L380" s="154">
        <f>SUM(L15,L34,L69,L82,L113,L122,L128,L137,L177,L200,L238,L249,L307,L326,L334,L353,L362,L377)</f>
        <v>93181725.51</v>
      </c>
      <c r="M380" s="154">
        <f>SUM(M15,M34,M69,M82,M113,M122,M128,M137,M177,M200,M238,M249,M307,M326,M334,M353,M362,M377)</f>
        <v>67950518.75999999</v>
      </c>
      <c r="N380" s="264"/>
      <c r="O380" s="154">
        <f>SUM(O15,O34,O69,O82,O113,O122,O128,O137,O177,O200,O238,O249,O307,O326,O334,O353,O362,O377)</f>
        <v>92038961.11</v>
      </c>
      <c r="P380" s="154">
        <f>SUM(P15,P34,P69,P82,P113,P122,P128,P137,P177,P200,P238,P249,P307,P326,P334,P353,P362,P377)</f>
        <v>102469367</v>
      </c>
      <c r="Q380" s="264"/>
    </row>
    <row r="381" spans="2:17" ht="24" thickBot="1">
      <c r="B381" s="206"/>
      <c r="C381" s="114"/>
      <c r="D381" s="156"/>
      <c r="E381" s="156"/>
      <c r="F381" s="157"/>
      <c r="G381" s="158"/>
      <c r="H381" s="159"/>
      <c r="I381" s="157"/>
      <c r="J381" s="219"/>
      <c r="K381" s="217"/>
      <c r="L381" s="219"/>
      <c r="M381" s="261"/>
      <c r="N381" s="265"/>
      <c r="O381" s="219"/>
      <c r="P381" s="261"/>
      <c r="Q381" s="265"/>
    </row>
    <row r="382" ht="23.25">
      <c r="K382" s="5"/>
    </row>
    <row r="383" ht="23.25">
      <c r="K383" s="5"/>
    </row>
    <row r="384" ht="23.25">
      <c r="K384" s="5"/>
    </row>
    <row r="385" ht="23.25">
      <c r="K385" s="5"/>
    </row>
    <row r="386" ht="23.25">
      <c r="K386" s="5"/>
    </row>
    <row r="387" ht="23.25">
      <c r="K387" s="5"/>
    </row>
    <row r="388" ht="23.25">
      <c r="K388" s="5"/>
    </row>
    <row r="389" ht="23.25">
      <c r="K389" s="5"/>
    </row>
    <row r="390" ht="23.25">
      <c r="K390" s="5"/>
    </row>
    <row r="391" ht="23.25">
      <c r="K391" s="5"/>
    </row>
    <row r="392" ht="23.25">
      <c r="K392" s="5"/>
    </row>
    <row r="393" ht="23.25">
      <c r="K393" s="5"/>
    </row>
    <row r="394" ht="23.25">
      <c r="K394" s="5"/>
    </row>
    <row r="395" ht="23.25">
      <c r="K395" s="5"/>
    </row>
    <row r="396" ht="23.25">
      <c r="K396" s="5"/>
    </row>
    <row r="397" ht="23.25">
      <c r="K397" s="5"/>
    </row>
  </sheetData>
  <mergeCells count="3">
    <mergeCell ref="C1:J1"/>
    <mergeCell ref="N379:N381"/>
    <mergeCell ref="Q379:Q381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30" r:id="rId3"/>
  <headerFooter alignWithMargins="0">
    <oddHeader>&amp;R&amp;"Arial CE,Pogrubiony"&amp;18Zał. Nr 1</oddHeader>
  </headerFooter>
  <rowBreaks count="6" manualBreakCount="6">
    <brk id="62" min="1" max="16" man="1"/>
    <brk id="122" min="1" max="16" man="1"/>
    <brk id="177" min="1" max="16" man="1"/>
    <brk id="232" min="1" max="16" man="1"/>
    <brk id="277" min="1" max="16" man="1"/>
    <brk id="327" min="1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2011-11-10T10:29:28Z</cp:lastPrinted>
  <dcterms:created xsi:type="dcterms:W3CDTF">2001-02-16T12:40:08Z</dcterms:created>
  <dcterms:modified xsi:type="dcterms:W3CDTF">2011-11-14T11:52:03Z</dcterms:modified>
  <cp:category/>
  <cp:version/>
  <cp:contentType/>
  <cp:contentStatus/>
</cp:coreProperties>
</file>