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'Arkusz1'!$A$1:$K$237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<sst xmlns="http://schemas.openxmlformats.org/spreadsheetml/2006/main" count="874" uniqueCount="244">
  <si>
    <t>Dział</t>
  </si>
  <si>
    <t>Rozdział</t>
  </si>
  <si>
    <t>Paragraf</t>
  </si>
  <si>
    <t>Treść</t>
  </si>
  <si>
    <t/>
  </si>
  <si>
    <t>010</t>
  </si>
  <si>
    <t>Rolnictwo i łowiectwo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</si>
  <si>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</si>
  <si>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</si>
  <si>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</si>
  <si>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</si>
  <si>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0970</t>
  </si>
  <si>
    <t>Wpływy z różnych dochodów</t>
  </si>
  <si>
    <t>2010</t>
  </si>
  <si>
    <t>Dotacje celowe otrzymane z budżetu państwa na realizację zadań bieżących z zakresu administracji rządowej oraz innych zadań zleconych gminie (związkom gmin) ustawami</t>
  </si>
  <si>
    <t>400</t>
  </si>
  <si>
    <t>Wytwarzanie i zaopatrywanie w energię elektryczną, gaz i wodę</t>
  </si>
  <si>
    <t>40095</t>
  </si>
  <si>
    <t>0740</t>
  </si>
  <si>
    <t xml:space="preserve"> Wpływy z dywidend</t>
  </si>
  <si>
    <t>600</t>
  </si>
  <si>
    <t>Transport i łączność</t>
  </si>
  <si>
    <t>0690</t>
  </si>
  <si>
    <t>Wpływy z różnych opłat</t>
  </si>
  <si>
    <t>0920</t>
  </si>
  <si>
    <t>Pozostałe odsetki</t>
  </si>
  <si>
    <t>60095</t>
  </si>
  <si>
    <t>0490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</si>
  <si>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</si>
  <si>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</si>
  <si>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</si>
  <si>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</si>
  <si>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</si>
  <si>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</si>
  <si>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użytkowanie, służebności i użytkowanie wieczyste nieruchomości</t>
  </si>
  <si>
    <t>0570</t>
  </si>
  <si>
    <t>Grzywny, mandaty i inne kary pieniężne od osób fizycznych</t>
  </si>
  <si>
    <t>0580</t>
  </si>
  <si>
    <t>Grzywny i inne kary pieniężne od osób prawnych i innych jednostek organizacyjnych</t>
  </si>
  <si>
    <t>0830</t>
  </si>
  <si>
    <t>Wpływy z usług</t>
  </si>
  <si>
    <t>8120</t>
  </si>
  <si>
    <t>Odsetki od pożyczek udzielonych przez jednostkę samorządu terytorialnego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</si>
  <si>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</si>
  <si>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</si>
  <si>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</si>
  <si>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</si>
  <si>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</si>
  <si>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</si>
  <si>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</si>
  <si>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</si>
  <si>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</si>
  <si>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</si>
  <si>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</si>
  <si>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</si>
  <si>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</si>
  <si>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2360</t>
  </si>
  <si>
    <t>Dochody jednostek samorządu  terytorialnego związane z realizacją zadań z zakresu administracji rządowej oraz innych zadań zleconych ustawami</t>
  </si>
  <si>
    <t>75023</t>
  </si>
  <si>
    <t>Urzędy gmin (miast i miast na prawach powiatu)</t>
  </si>
  <si>
    <t>75095</t>
  </si>
  <si>
    <t>Dotacje celowe w ramach programów finansowanych z udziałem środków europejskich oraz środków, o których mowa w art.5 ust.1 pkt,3 oraz ust.3 ptk.5 i 6 ustawy lub płatności w ramach budżetu środków europejskich</t>
  </si>
  <si>
    <t>2009</t>
  </si>
  <si>
    <t>Dotacje celowe w ramach programów finansowanych z udziałem środków europejskich oraz środków, o których mowa w art.5 ust.1 pkt.3 oraz ust.3 pkt.5 i 6 ustawy lub płatności w ramach budżetu środków europejskich</t>
  </si>
  <si>
    <t>2310</t>
  </si>
  <si>
    <t>Dotacje celowe otrzymane z gminy na zadania bieżące realizowane na podstawie porozumień (umów) między jednostkami samorządu terytorialnego</t>
  </si>
  <si>
    <t>2320</t>
  </si>
  <si>
    <t>Dotacje celowe otrzymane z powiatu na zadania bieżące realizowane na podstawie porozumień (umów) między jednostkami samorządu terytorialnego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</si>
  <si>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</si>
  <si>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</si>
  <si>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</si>
  <si>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</si>
  <si>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75113</t>
  </si>
  <si>
    <t>Wybory do Parlamentu Europejskiego</t>
  </si>
  <si>
    <t>752</t>
  </si>
  <si>
    <t>Obrona narodowa</t>
  </si>
  <si>
    <t>75212</t>
  </si>
  <si>
    <t>Pozostałe wydatki  obronne</t>
  </si>
  <si>
    <t>754</t>
  </si>
  <si>
    <t>Bezpieczeństwo publiczne i ochrona przeciwpożarowa</t>
  </si>
  <si>
    <t>75416</t>
  </si>
  <si>
    <t>Straż gminna (miejska)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</si>
  <si>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</si>
  <si>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</si>
  <si>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</si>
  <si>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</si>
  <si>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</si>
  <si>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</si>
  <si>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</si>
  <si>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</si>
  <si>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</si>
  <si>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</si>
  <si>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</si>
  <si>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</si>
  <si>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</si>
  <si>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</si>
  <si>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</si>
  <si>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</si>
  <si>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</si>
  <si>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</si>
  <si>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</si>
  <si>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</si>
  <si>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</si>
  <si>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</si>
  <si>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75616</t>
  </si>
  <si>
    <t>Wpływy z podatku rolnego, podatku 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</si>
  <si>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</si>
  <si>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</si>
  <si>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</si>
  <si>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</si>
  <si>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</si>
  <si>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</si>
  <si>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</si>
  <si>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</si>
  <si>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</si>
  <si>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</si>
  <si>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</si>
  <si>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</si>
  <si>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</si>
  <si>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</si>
  <si>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</si>
  <si>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</si>
  <si>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</si>
  <si>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</si>
  <si>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</si>
  <si>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</si>
  <si>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</si>
  <si>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</si>
  <si>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</si>
  <si>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</si>
  <si>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75815</t>
  </si>
  <si>
    <t>Wpływy do wyjaśnienia</t>
  </si>
  <si>
    <t>2980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</si>
  <si>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</si>
  <si>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</si>
  <si>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</si>
  <si>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</si>
  <si>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</si>
  <si>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</si>
  <si>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80104</t>
  </si>
  <si>
    <t>Przedszkola</t>
  </si>
  <si>
    <t>2030</t>
  </si>
  <si>
    <t>Dotacje celowe otrzymane  z budżetu państwa na realizację własnych zadań bieżących gmin (związków gmin)</t>
  </si>
  <si>
    <t>2910</t>
  </si>
  <si>
    <t>Wpływy ze zwrotów dotacji oraz płatności, w tym wykorzystanych niezgodnie z przeznaczeniem lub wykorzystanych z naruszeniem procedur, o których mowa w art. 184 ustawy, pobranych nienależnie lub w nadmiernej wysokości</t>
  </si>
  <si>
    <t>80106</t>
  </si>
  <si>
    <t>Inne formy wychowania przedszkolnego</t>
  </si>
  <si>
    <t>80110</t>
  </si>
  <si>
    <t>Gimnazja</t>
  </si>
  <si>
    <t>851</t>
  </si>
  <si>
    <t>Ochrona zdrowia</t>
  </si>
  <si>
    <t>85154</t>
  </si>
  <si>
    <t>Przeciwdziałanie alkoholizmowi</t>
  </si>
  <si>
    <t>0480</t>
  </si>
  <si>
    <t>Wpływy z opłat za wydawanie zezwoleń na sprzedaż alkoholu</t>
  </si>
  <si>
    <t>852</t>
  </si>
  <si>
    <t>Pomoc społeczna</t>
  </si>
  <si>
    <t>85202</t>
  </si>
  <si>
    <t>Domy pomocy społecznej</t>
  </si>
  <si>
    <t>85206</t>
  </si>
  <si>
    <t>Wspieranie rodziny</t>
  </si>
  <si>
    <t>85212</t>
  </si>
  <si>
    <t>Świadczenia rodzinne, świadczenia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</si>
  <si>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</si>
  <si>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</si>
  <si>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</si>
  <si>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</si>
  <si>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</si>
  <si>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</si>
  <si>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</si>
  <si>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</si>
  <si>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</si>
  <si>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</si>
  <si>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85220</t>
  </si>
  <si>
    <t>Jednostki specjalistycznego poradnictwa, mieszkania chronione i ośrodki interwencji kryzysowej</t>
  </si>
  <si>
    <t>85228</t>
  </si>
  <si>
    <t>Usługi opiekuńcze i specjalistyczne usługi opiekuńcze</t>
  </si>
  <si>
    <t>85295</t>
  </si>
  <si>
    <t>2707</t>
  </si>
  <si>
    <t>Środki na dofinansowanie własnych zadań bieżących gmin (związków gmin), powiatów (związków powiatów), samorządów województw, pozyskane z innych źródeł</t>
  </si>
  <si>
    <t>853</t>
  </si>
  <si>
    <t>Pozostałe zadania w zakresie polityki społecznej</t>
  </si>
  <si>
    <t>85305</t>
  </si>
  <si>
    <t>Żłobki</t>
  </si>
  <si>
    <t>85307</t>
  </si>
  <si>
    <t>Dzienni opiekunowie</t>
  </si>
  <si>
    <t>854</t>
  </si>
  <si>
    <t>Edukacyjna opieka wychowawcza</t>
  </si>
  <si>
    <t>85415</t>
  </si>
  <si>
    <t>Pomoc materialna dla uczniów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</si>
  <si>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</si>
  <si>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</si>
  <si>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85495</t>
  </si>
  <si>
    <t>900</t>
  </si>
  <si>
    <t>Gospodarka komunalna i ochrona środowiska</t>
  </si>
  <si>
    <t>90002</t>
  </si>
  <si>
    <t>Gospodarka odpadami</t>
  </si>
  <si>
    <t>90004</t>
  </si>
  <si>
    <t>Utrzymanie zieleni w miastach i gminach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</si>
  <si>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</si>
  <si>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</si>
  <si>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</si>
  <si>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</si>
  <si>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92116</t>
  </si>
  <si>
    <t>Biblioteki</t>
  </si>
  <si>
    <t>92195</t>
  </si>
  <si>
    <t>926</t>
  </si>
  <si>
    <t>Kultura fizyczna</t>
  </si>
  <si>
    <t>92601</t>
  </si>
  <si>
    <t>Obiekty sportowe</t>
  </si>
  <si>
    <t>92605</t>
  </si>
  <si>
    <t>Zadania w zakresie kultury fizycznej</t>
  </si>
  <si>
    <t>92695</t>
  </si>
  <si>
    <t>Plan na 30.09.2014 r.</t>
  </si>
  <si>
    <t>Plan na 01.01.2014 r.</t>
  </si>
  <si>
    <t>Wykonanie na 30.09.2014 r.</t>
  </si>
  <si>
    <t>Wyk.  %</t>
  </si>
  <si>
    <t>Przewidywane wykonanie</t>
  </si>
  <si>
    <t>Zał. Nr 1</t>
  </si>
  <si>
    <t>zł</t>
  </si>
  <si>
    <t>Projekt
 na 2015 r.</t>
  </si>
  <si>
    <t>najem i dzierżawa</t>
  </si>
  <si>
    <t>opłaty</t>
  </si>
  <si>
    <t>podatki</t>
  </si>
  <si>
    <t>dotacje</t>
  </si>
  <si>
    <t>zadania zlecone</t>
  </si>
  <si>
    <t>zadania własne</t>
  </si>
  <si>
    <t>zadania powierzone</t>
  </si>
  <si>
    <t>pozostałe dochody</t>
  </si>
  <si>
    <t>dochody bieżące</t>
  </si>
  <si>
    <t>z mienia</t>
  </si>
  <si>
    <t>subwencja</t>
  </si>
  <si>
    <t>ogółem dochody</t>
  </si>
  <si>
    <t>dochody majątkowe</t>
  </si>
  <si>
    <t>dotacje i środki</t>
  </si>
  <si>
    <t>pozostałe dotacje 2040</t>
  </si>
  <si>
    <t>pozostałe dotacje od jst</t>
  </si>
  <si>
    <t>dotacje i srodki</t>
  </si>
  <si>
    <t>UE</t>
  </si>
  <si>
    <t xml:space="preserve">podatki i opłaty </t>
  </si>
  <si>
    <t>podatki i opłaty - udziały w PIT</t>
  </si>
  <si>
    <t>podatek od nieruchomości</t>
  </si>
  <si>
    <t xml:space="preserve"> PLAN  DOCHODÓW BUDŻETOWYCH NA 2015 ROK - BIEŻĄCE</t>
  </si>
  <si>
    <t>Plan dochodów bieżących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</si>
</sst>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##\ ###\ ###\ ##0.00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3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7" borderId="1" applyNumberFormat="0" applyAlignment="0" applyProtection="0"/>
    <xf numFmtId="0" fontId="1" fillId="3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0" fillId="37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165" fontId="3" fillId="0" borderId="15" xfId="0" applyNumberFormat="1" applyFont="1" applyBorder="1" applyAlignment="1">
      <alignment/>
    </xf>
    <xf numFmtId="0" fontId="2" fillId="38" borderId="0" xfId="0" applyFont="1" applyFill="1" applyAlignment="1">
      <alignment/>
    </xf>
    <xf numFmtId="165" fontId="3" fillId="38" borderId="15" xfId="0" applyNumberFormat="1" applyFont="1" applyFill="1" applyBorder="1" applyAlignment="1">
      <alignment/>
    </xf>
    <xf numFmtId="165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4" fontId="4" fillId="39" borderId="0" xfId="0" applyNumberFormat="1" applyFont="1" applyFill="1" applyAlignment="1">
      <alignment/>
    </xf>
    <xf numFmtId="4" fontId="2" fillId="40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42" borderId="0" xfId="0" applyNumberFormat="1" applyFont="1" applyFill="1" applyAlignment="1">
      <alignment/>
    </xf>
    <xf numFmtId="4" fontId="2" fillId="43" borderId="0" xfId="0" applyNumberFormat="1" applyFont="1" applyFill="1" applyAlignment="1">
      <alignment/>
    </xf>
    <xf numFmtId="4" fontId="2" fillId="44" borderId="0" xfId="0" applyNumberFormat="1" applyFont="1" applyFill="1" applyAlignment="1">
      <alignment/>
    </xf>
    <xf numFmtId="4" fontId="2" fillId="45" borderId="0" xfId="0" applyNumberFormat="1" applyFont="1" applyFill="1" applyAlignment="1">
      <alignment/>
    </xf>
    <xf numFmtId="4" fontId="2" fillId="46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47" borderId="0" xfId="0" applyNumberFormat="1" applyFont="1" applyFill="1" applyAlignment="1">
      <alignment/>
    </xf>
    <xf numFmtId="4" fontId="2" fillId="48" borderId="0" xfId="0" applyNumberFormat="1" applyFont="1" applyFill="1" applyAlignment="1">
      <alignment/>
    </xf>
    <xf numFmtId="4" fontId="2" fillId="49" borderId="0" xfId="0" applyNumberFormat="1" applyFont="1" applyFill="1" applyAlignment="1">
      <alignment/>
    </xf>
    <xf numFmtId="4" fontId="2" fillId="50" borderId="0" xfId="0" applyNumberFormat="1" applyFont="1" applyFill="1" applyAlignment="1">
      <alignment/>
    </xf>
    <xf numFmtId="0" fontId="3" fillId="38" borderId="15" xfId="0" applyFont="1" applyFill="1" applyBorder="1" applyAlignment="1">
      <alignment/>
    </xf>
    <xf numFmtId="0" fontId="3" fillId="38" borderId="15" xfId="0" applyFont="1" applyFill="1" applyBorder="1" applyAlignment="1">
      <alignment wrapText="1"/>
    </xf>
    <xf numFmtId="0" fontId="3" fillId="38" borderId="15" xfId="0" applyFont="1" applyFill="1" applyBorder="1" applyAlignment="1">
      <alignment horizontal="left"/>
    </xf>
    <xf numFmtId="3" fontId="2" fillId="38" borderId="0" xfId="0" applyNumberFormat="1" applyFont="1" applyFill="1" applyAlignment="1">
      <alignment/>
    </xf>
    <xf numFmtId="0" fontId="2" fillId="38" borderId="0" xfId="0" applyFont="1" applyFill="1" applyBorder="1" applyAlignment="1">
      <alignment/>
    </xf>
    <xf numFmtId="165" fontId="3" fillId="38" borderId="16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6"/>
  <sheetViews>
    <sheetView tabSelected="1" view="pageBreakPreview" zoomScale="60" zoomScaleNormal="90" zoomScalePageLayoutView="0" workbookViewId="0" topLeftCell="A85">
      <selection activeCell="E53" sqref="E53"/>
    </sheetView>
  </sheetViews>
  <sheetFormatPr defaultColWidth="11.57421875" defaultRowHeight="12.75" customHeight="1"/>
  <cols>
    <col min="1" max="1" width="8.00390625" style="17" customWidth="1"/>
    <col min="2" max="2" width="10.00390625" style="17" customWidth="1"/>
    <col min="3" max="3" width="11.140625" style="17" customWidth="1"/>
    <col min="4" max="4" width="51.00390625" style="17" bestFit="1" customWidth="1"/>
    <col min="5" max="6" width="16.8515625" style="17" customWidth="1"/>
    <col min="7" max="7" width="16.7109375" style="17" customWidth="1"/>
    <col min="8" max="8" width="14.28125" style="17" customWidth="1"/>
    <col min="9" max="9" width="16.57421875" style="17" customWidth="1"/>
    <col min="10" max="10" width="20.140625" style="17" customWidth="1"/>
    <col min="11" max="11" width="12.57421875" style="17" customWidth="1"/>
    <col min="12" max="12" width="13.140625" style="17" bestFit="1" customWidth="1"/>
    <col min="13" max="255" width="11.57421875" style="17" bestFit="1" customWidth="1"/>
    <col min="256" max="16384" width="11.57421875" style="17" customWidth="1"/>
  </cols>
  <sheetData>
    <row r="1" spans="7:11" s="1" customFormat="1" ht="120" customHeight="1">
      <c r="G1" s="2"/>
      <c r="H1" s="3"/>
      <c r="K1" s="3"/>
    </row>
    <row r="2" spans="1:10" s="4" customFormat="1" ht="18.75" customHeight="1">
      <c r="A2" s="50" t="s">
        <v>242</v>
      </c>
      <c r="B2" s="50"/>
      <c r="C2" s="50"/>
      <c r="D2" s="50"/>
      <c r="E2" s="50"/>
      <c r="J2" s="5" t="s">
        <v>218</v>
      </c>
    </row>
    <row r="3" spans="1:10" s="1" customFormat="1" ht="12.75" customHeight="1">
      <c r="A3" s="6"/>
      <c r="B3" s="6"/>
      <c r="C3" s="6"/>
      <c r="D3" s="6"/>
      <c r="E3" s="6"/>
      <c r="J3" s="7"/>
    </row>
    <row r="4" spans="1:10" s="1" customFormat="1" ht="12.75" customHeight="1">
      <c r="A4" s="51"/>
      <c r="B4" s="51"/>
      <c r="C4" s="6"/>
      <c r="D4" s="6"/>
      <c r="E4" s="6"/>
      <c r="J4" s="5" t="s">
        <v>219</v>
      </c>
    </row>
    <row r="5" spans="1:11" s="14" customFormat="1" ht="36.75" customHeight="1">
      <c r="A5" s="8" t="s">
        <v>0</v>
      </c>
      <c r="B5" s="8" t="s">
        <v>1</v>
      </c>
      <c r="C5" s="9" t="s">
        <v>2</v>
      </c>
      <c r="D5" s="10" t="s">
        <v>3</v>
      </c>
      <c r="E5" s="11" t="s">
        <v>214</v>
      </c>
      <c r="F5" s="12" t="s">
        <v>213</v>
      </c>
      <c r="G5" s="12" t="s">
        <v>215</v>
      </c>
      <c r="H5" s="13" t="s">
        <v>216</v>
      </c>
      <c r="I5" s="12" t="s">
        <v>217</v>
      </c>
      <c r="J5" s="12" t="s">
        <v>220</v>
      </c>
      <c r="K5" s="13" t="s">
        <v>216</v>
      </c>
    </row>
    <row r="6" spans="1:11" ht="12.7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6">
        <v>6</v>
      </c>
      <c r="G6" s="16">
        <v>7</v>
      </c>
      <c r="H6" s="16">
        <v>8</v>
      </c>
      <c r="I6" s="16">
        <v>6</v>
      </c>
      <c r="J6" s="16">
        <v>6</v>
      </c>
      <c r="K6" s="16">
        <v>8</v>
      </c>
    </row>
    <row r="7" ht="12.75" customHeight="1" thickBot="1">
      <c r="E7" s="18"/>
    </row>
    <row r="8" spans="1:11" ht="17.25" customHeight="1" thickBot="1">
      <c r="A8" s="19" t="s">
        <v>5</v>
      </c>
      <c r="B8" s="19" t="s">
        <v>4</v>
      </c>
      <c r="C8" s="19" t="s">
        <v>4</v>
      </c>
      <c r="D8" s="20" t="s">
        <v>6</v>
      </c>
      <c r="E8" s="21">
        <f>0-0</f>
        <v>0</v>
      </c>
      <c r="F8" s="21">
        <v>2951.16</v>
      </c>
      <c r="G8" s="21">
        <v>3101.92</v>
      </c>
      <c r="H8" s="21">
        <v>105.11</v>
      </c>
      <c r="I8" s="21">
        <f>SUM(I9)</f>
        <v>2951.16</v>
      </c>
      <c r="J8" s="21">
        <f>SUM(J9)</f>
        <v>0</v>
      </c>
      <c r="K8" s="21">
        <f>SUM(J8/I8)*100</f>
        <v>0</v>
      </c>
    </row>
    <row r="9" spans="1:11" ht="17.25" customHeight="1" thickBot="1">
      <c r="A9" s="19" t="s">
        <v>4</v>
      </c>
      <c r="B9" s="19" t="s">
        <v>7</v>
      </c>
      <c r="C9" s="19" t="s">
        <v>4</v>
      </c>
      <c r="D9" s="20" t="s">
        <v>8</v>
      </c>
      <c r="E9" s="21">
        <f>0-0</f>
        <v>0</v>
      </c>
      <c r="F9" s="21">
        <v>2951.16</v>
      </c>
      <c r="G9" s="21">
        <v>3101.92</v>
      </c>
      <c r="H9" s="21">
        <v>105.11</v>
      </c>
      <c r="I9" s="21">
        <f>SUM(I10:I12)</f>
        <v>2951.16</v>
      </c>
      <c r="J9" s="21">
        <f>SUM(J10:J12)</f>
        <v>0</v>
      </c>
      <c r="K9" s="21">
        <f aca="true" t="shared" si="0" ref="K9:K63">SUM(J9/I9)*100</f>
        <v>0</v>
      </c>
    </row>
    <row r="10" spans="1:11" s="22" customFormat="1" ht="87.75" customHeight="1" thickBot="1">
      <c r="A10" s="44" t="s">
        <v>4</v>
      </c>
      <c r="B10" s="44" t="s">
        <v>4</v>
      </c>
      <c r="C10" s="44" t="s">
        <v>9</v>
      </c>
      <c r="D10" s="45" t="s">
        <v>10</v>
      </c>
      <c r="E10" s="23">
        <f>0-0</f>
        <v>0</v>
      </c>
      <c r="F10" s="23">
        <f>0-0</f>
        <v>0</v>
      </c>
      <c r="G10" s="23">
        <v>92.89</v>
      </c>
      <c r="H10" s="23">
        <v>0</v>
      </c>
      <c r="I10" s="23">
        <f>0-0</f>
        <v>0</v>
      </c>
      <c r="J10" s="23">
        <f>0-0</f>
        <v>0</v>
      </c>
      <c r="K10" s="23">
        <v>0</v>
      </c>
    </row>
    <row r="11" spans="1:11" s="22" customFormat="1" ht="17.25" customHeight="1" thickBot="1">
      <c r="A11" s="44" t="s">
        <v>4</v>
      </c>
      <c r="B11" s="44" t="s">
        <v>4</v>
      </c>
      <c r="C11" s="44" t="s">
        <v>11</v>
      </c>
      <c r="D11" s="45" t="s">
        <v>12</v>
      </c>
      <c r="E11" s="23">
        <f>0-0</f>
        <v>0</v>
      </c>
      <c r="F11" s="23">
        <f>0-0</f>
        <v>0</v>
      </c>
      <c r="G11" s="23">
        <v>57.87</v>
      </c>
      <c r="H11" s="23">
        <v>0</v>
      </c>
      <c r="I11" s="23">
        <f>0-0</f>
        <v>0</v>
      </c>
      <c r="J11" s="23">
        <f>0-0</f>
        <v>0</v>
      </c>
      <c r="K11" s="23">
        <v>0</v>
      </c>
    </row>
    <row r="12" spans="1:11" s="22" customFormat="1" ht="73.5" customHeight="1" thickBot="1">
      <c r="A12" s="44" t="s">
        <v>4</v>
      </c>
      <c r="B12" s="44" t="s">
        <v>4</v>
      </c>
      <c r="C12" s="44" t="s">
        <v>13</v>
      </c>
      <c r="D12" s="45" t="s">
        <v>14</v>
      </c>
      <c r="E12" s="23">
        <f>0-0</f>
        <v>0</v>
      </c>
      <c r="F12" s="23">
        <v>2951.16</v>
      </c>
      <c r="G12" s="23">
        <v>2951.16</v>
      </c>
      <c r="H12" s="23">
        <v>100</v>
      </c>
      <c r="I12" s="23">
        <v>2951.16</v>
      </c>
      <c r="J12" s="23">
        <v>0</v>
      </c>
      <c r="K12" s="23">
        <f t="shared" si="0"/>
        <v>0</v>
      </c>
    </row>
    <row r="13" s="22" customFormat="1" ht="12.75" customHeight="1" thickBot="1">
      <c r="K13" s="23"/>
    </row>
    <row r="14" spans="1:11" s="22" customFormat="1" ht="38.25" customHeight="1" thickBot="1">
      <c r="A14" s="44" t="s">
        <v>15</v>
      </c>
      <c r="B14" s="44" t="s">
        <v>4</v>
      </c>
      <c r="C14" s="44" t="s">
        <v>4</v>
      </c>
      <c r="D14" s="45" t="s">
        <v>16</v>
      </c>
      <c r="E14" s="23">
        <v>48000</v>
      </c>
      <c r="F14" s="23">
        <v>48000</v>
      </c>
      <c r="G14" s="23">
        <v>114936.36</v>
      </c>
      <c r="H14" s="23">
        <v>239.45</v>
      </c>
      <c r="I14" s="23">
        <f>SUM(I15)</f>
        <v>114936.36</v>
      </c>
      <c r="J14" s="23">
        <f>SUM(J15)</f>
        <v>30000</v>
      </c>
      <c r="K14" s="23">
        <f t="shared" si="0"/>
        <v>26.10140080997867</v>
      </c>
    </row>
    <row r="15" spans="1:11" s="22" customFormat="1" ht="18" customHeight="1" thickBot="1">
      <c r="A15" s="44" t="s">
        <v>4</v>
      </c>
      <c r="B15" s="44" t="s">
        <v>17</v>
      </c>
      <c r="C15" s="44" t="s">
        <v>4</v>
      </c>
      <c r="D15" s="45" t="s">
        <v>8</v>
      </c>
      <c r="E15" s="23">
        <v>48000</v>
      </c>
      <c r="F15" s="23">
        <v>48000</v>
      </c>
      <c r="G15" s="23">
        <v>114936.36</v>
      </c>
      <c r="H15" s="23">
        <v>239.45</v>
      </c>
      <c r="I15" s="23">
        <f>SUM(I16)</f>
        <v>114936.36</v>
      </c>
      <c r="J15" s="23">
        <f>SUM(J16)</f>
        <v>30000</v>
      </c>
      <c r="K15" s="23">
        <f t="shared" si="0"/>
        <v>26.10140080997867</v>
      </c>
    </row>
    <row r="16" spans="1:11" s="22" customFormat="1" ht="17.25" customHeight="1" thickBot="1">
      <c r="A16" s="44" t="s">
        <v>4</v>
      </c>
      <c r="B16" s="44" t="s">
        <v>4</v>
      </c>
      <c r="C16" s="44" t="s">
        <v>18</v>
      </c>
      <c r="D16" s="45" t="s">
        <v>19</v>
      </c>
      <c r="E16" s="23">
        <v>48000</v>
      </c>
      <c r="F16" s="23">
        <v>48000</v>
      </c>
      <c r="G16" s="23">
        <v>114936.36</v>
      </c>
      <c r="H16" s="23">
        <v>239.45</v>
      </c>
      <c r="I16" s="23">
        <v>114936.36</v>
      </c>
      <c r="J16" s="23">
        <v>30000</v>
      </c>
      <c r="K16" s="23">
        <f t="shared" si="0"/>
        <v>26.10140080997867</v>
      </c>
    </row>
    <row r="17" s="22" customFormat="1" ht="12.75" customHeight="1" thickBot="1">
      <c r="K17" s="23"/>
    </row>
    <row r="18" spans="1:11" ht="18.75" customHeight="1" thickBot="1">
      <c r="A18" s="19" t="s">
        <v>20</v>
      </c>
      <c r="B18" s="19" t="s">
        <v>4</v>
      </c>
      <c r="C18" s="19" t="s">
        <v>4</v>
      </c>
      <c r="D18" s="20" t="s">
        <v>21</v>
      </c>
      <c r="E18" s="21">
        <f>SUM(E19)</f>
        <v>169620</v>
      </c>
      <c r="F18" s="21">
        <f>SUM(F19)</f>
        <v>169620</v>
      </c>
      <c r="G18" s="21">
        <f>SUM(G19)</f>
        <v>127242.35</v>
      </c>
      <c r="H18" s="21">
        <v>11</v>
      </c>
      <c r="I18" s="21">
        <f>SUM(I19)</f>
        <v>169520</v>
      </c>
      <c r="J18" s="21">
        <f>SUM(J19)</f>
        <v>169620</v>
      </c>
      <c r="K18" s="21">
        <f t="shared" si="0"/>
        <v>100.05899008966495</v>
      </c>
    </row>
    <row r="19" spans="1:11" ht="17.25" customHeight="1" thickBot="1">
      <c r="A19" s="19" t="s">
        <v>4</v>
      </c>
      <c r="B19" s="19" t="s">
        <v>26</v>
      </c>
      <c r="C19" s="19" t="s">
        <v>4</v>
      </c>
      <c r="D19" s="20" t="s">
        <v>8</v>
      </c>
      <c r="E19" s="21">
        <f>SUM(E20:E22)</f>
        <v>169620</v>
      </c>
      <c r="F19" s="21">
        <f>SUM(F20:F22)</f>
        <v>169620</v>
      </c>
      <c r="G19" s="21">
        <f>SUM(G20:G22)</f>
        <v>127242.35</v>
      </c>
      <c r="H19" s="21">
        <v>75.02</v>
      </c>
      <c r="I19" s="21">
        <f>SUM(I20:I22)</f>
        <v>169520</v>
      </c>
      <c r="J19" s="21">
        <f>SUM(J20:J22)</f>
        <v>169620</v>
      </c>
      <c r="K19" s="21">
        <f t="shared" si="0"/>
        <v>100.05899008966495</v>
      </c>
    </row>
    <row r="20" spans="1:11" s="22" customFormat="1" ht="57" customHeight="1" thickBot="1">
      <c r="A20" s="44" t="s">
        <v>4</v>
      </c>
      <c r="B20" s="44" t="s">
        <v>4</v>
      </c>
      <c r="C20" s="44" t="s">
        <v>27</v>
      </c>
      <c r="D20" s="45" t="s">
        <v>28</v>
      </c>
      <c r="E20" s="23">
        <v>1000</v>
      </c>
      <c r="F20" s="23">
        <v>1000</v>
      </c>
      <c r="G20" s="23">
        <v>957.5</v>
      </c>
      <c r="H20" s="23">
        <v>95.75</v>
      </c>
      <c r="I20" s="23">
        <v>1100</v>
      </c>
      <c r="J20" s="23">
        <v>1200</v>
      </c>
      <c r="K20" s="23">
        <f t="shared" si="0"/>
        <v>109.09090909090908</v>
      </c>
    </row>
    <row r="21" spans="1:11" s="22" customFormat="1" ht="87.75" customHeight="1" thickBot="1">
      <c r="A21" s="44" t="s">
        <v>4</v>
      </c>
      <c r="B21" s="44" t="s">
        <v>4</v>
      </c>
      <c r="C21" s="44" t="s">
        <v>9</v>
      </c>
      <c r="D21" s="45" t="s">
        <v>10</v>
      </c>
      <c r="E21" s="23">
        <v>166620</v>
      </c>
      <c r="F21" s="23">
        <v>166620</v>
      </c>
      <c r="G21" s="23">
        <v>124972.47</v>
      </c>
      <c r="H21" s="23">
        <v>75</v>
      </c>
      <c r="I21" s="23">
        <v>166620</v>
      </c>
      <c r="J21" s="23">
        <v>166620</v>
      </c>
      <c r="K21" s="23">
        <f t="shared" si="0"/>
        <v>100</v>
      </c>
    </row>
    <row r="22" spans="1:11" s="22" customFormat="1" ht="18" customHeight="1" thickBot="1">
      <c r="A22" s="44" t="s">
        <v>4</v>
      </c>
      <c r="B22" s="44" t="s">
        <v>4</v>
      </c>
      <c r="C22" s="44" t="s">
        <v>24</v>
      </c>
      <c r="D22" s="45" t="s">
        <v>25</v>
      </c>
      <c r="E22" s="23">
        <v>2000</v>
      </c>
      <c r="F22" s="23">
        <v>2000</v>
      </c>
      <c r="G22" s="23">
        <v>1312.38</v>
      </c>
      <c r="H22" s="23">
        <v>65.62</v>
      </c>
      <c r="I22" s="23">
        <v>1800</v>
      </c>
      <c r="J22" s="23">
        <v>1800</v>
      </c>
      <c r="K22" s="23">
        <f t="shared" si="0"/>
        <v>100</v>
      </c>
    </row>
    <row r="23" s="22" customFormat="1" ht="12.75" customHeight="1" thickBot="1">
      <c r="K23" s="23"/>
    </row>
    <row r="24" spans="1:11" s="22" customFormat="1" ht="18.75" customHeight="1" thickBot="1">
      <c r="A24" s="44" t="s">
        <v>29</v>
      </c>
      <c r="B24" s="44" t="s">
        <v>4</v>
      </c>
      <c r="C24" s="44" t="s">
        <v>4</v>
      </c>
      <c r="D24" s="45" t="s">
        <v>30</v>
      </c>
      <c r="E24" s="23">
        <f>SUM(E25,E36)</f>
        <v>8312950</v>
      </c>
      <c r="F24" s="23">
        <f>SUM(F25,F36)</f>
        <v>8452950</v>
      </c>
      <c r="G24" s="23">
        <f>SUM(G25,G36)</f>
        <v>6210098.199999999</v>
      </c>
      <c r="H24" s="23">
        <v>67.7</v>
      </c>
      <c r="I24" s="23">
        <f>SUM(I25,I36)</f>
        <v>7842028.209999999</v>
      </c>
      <c r="J24" s="23">
        <f>SUM(J25,J36)</f>
        <v>7879640</v>
      </c>
      <c r="K24" s="23">
        <f t="shared" si="0"/>
        <v>100.47961814205206</v>
      </c>
    </row>
    <row r="25" spans="1:11" s="22" customFormat="1" ht="26.25" customHeight="1" thickBot="1">
      <c r="A25" s="44" t="s">
        <v>4</v>
      </c>
      <c r="B25" s="44" t="s">
        <v>31</v>
      </c>
      <c r="C25" s="44" t="s">
        <v>4</v>
      </c>
      <c r="D25" s="45" t="s">
        <v>32</v>
      </c>
      <c r="E25" s="23">
        <f>SUM(E26:E35)</f>
        <v>8312950</v>
      </c>
      <c r="F25" s="23">
        <f>SUM(F26:F35)</f>
        <v>8452950</v>
      </c>
      <c r="G25" s="23">
        <f>SUM(G26:G35)</f>
        <v>6209952.14</v>
      </c>
      <c r="H25" s="23">
        <v>67.7</v>
      </c>
      <c r="I25" s="23">
        <f>SUM(I26:I35)</f>
        <v>7841882.149999999</v>
      </c>
      <c r="J25" s="23">
        <f>SUM(J26:J35)</f>
        <v>7879640</v>
      </c>
      <c r="K25" s="23">
        <f t="shared" si="0"/>
        <v>100.48148963830069</v>
      </c>
    </row>
    <row r="26" spans="1:11" s="22" customFormat="1" ht="56.25" customHeight="1" thickBot="1">
      <c r="A26" s="44" t="s">
        <v>4</v>
      </c>
      <c r="B26" s="44" t="s">
        <v>4</v>
      </c>
      <c r="C26" s="44" t="s">
        <v>33</v>
      </c>
      <c r="D26" s="45" t="s">
        <v>34</v>
      </c>
      <c r="E26" s="23">
        <v>514600</v>
      </c>
      <c r="F26" s="23">
        <v>514600</v>
      </c>
      <c r="G26" s="23">
        <v>516633.06</v>
      </c>
      <c r="H26" s="23">
        <v>100.4</v>
      </c>
      <c r="I26" s="23">
        <v>516633.06</v>
      </c>
      <c r="J26" s="23">
        <v>563000</v>
      </c>
      <c r="K26" s="23">
        <f t="shared" si="0"/>
        <v>108.97483022089219</v>
      </c>
    </row>
    <row r="27" spans="1:11" s="22" customFormat="1" ht="57.75" customHeight="1" thickBot="1">
      <c r="A27" s="44" t="s">
        <v>4</v>
      </c>
      <c r="B27" s="44" t="s">
        <v>4</v>
      </c>
      <c r="C27" s="44" t="s">
        <v>27</v>
      </c>
      <c r="D27" s="45" t="s">
        <v>28</v>
      </c>
      <c r="E27" s="23">
        <f>0-0</f>
        <v>0</v>
      </c>
      <c r="F27" s="23">
        <f>0-0</f>
        <v>0</v>
      </c>
      <c r="G27" s="23">
        <v>3034.8</v>
      </c>
      <c r="H27" s="23">
        <v>0</v>
      </c>
      <c r="I27" s="23">
        <v>3034.8</v>
      </c>
      <c r="J27" s="23">
        <v>0</v>
      </c>
      <c r="K27" s="23">
        <f t="shared" si="0"/>
        <v>0</v>
      </c>
    </row>
    <row r="28" spans="1:11" s="22" customFormat="1" ht="41.25" customHeight="1" thickBot="1">
      <c r="A28" s="44" t="s">
        <v>4</v>
      </c>
      <c r="B28" s="44" t="s">
        <v>4</v>
      </c>
      <c r="C28" s="44" t="s">
        <v>35</v>
      </c>
      <c r="D28" s="45" t="s">
        <v>36</v>
      </c>
      <c r="E28" s="23">
        <f>0-0</f>
        <v>0</v>
      </c>
      <c r="F28" s="23">
        <f>0-0</f>
        <v>0</v>
      </c>
      <c r="G28" s="23">
        <v>31.98</v>
      </c>
      <c r="H28" s="23">
        <v>0</v>
      </c>
      <c r="I28" s="23">
        <v>31.98</v>
      </c>
      <c r="J28" s="23">
        <v>0</v>
      </c>
      <c r="K28" s="23">
        <f t="shared" si="0"/>
        <v>0</v>
      </c>
    </row>
    <row r="29" spans="1:11" s="22" customFormat="1" ht="43.5" customHeight="1" thickBot="1">
      <c r="A29" s="44" t="s">
        <v>4</v>
      </c>
      <c r="B29" s="44" t="s">
        <v>4</v>
      </c>
      <c r="C29" s="44" t="s">
        <v>37</v>
      </c>
      <c r="D29" s="45" t="s">
        <v>38</v>
      </c>
      <c r="E29" s="23">
        <v>20000</v>
      </c>
      <c r="F29" s="23">
        <v>20000</v>
      </c>
      <c r="G29" s="23">
        <f>0-0</f>
        <v>0</v>
      </c>
      <c r="H29" s="23">
        <f>0-0</f>
        <v>0</v>
      </c>
      <c r="I29" s="23">
        <v>0</v>
      </c>
      <c r="J29" s="23">
        <v>0</v>
      </c>
      <c r="K29" s="23">
        <v>0</v>
      </c>
    </row>
    <row r="30" spans="1:11" s="22" customFormat="1" ht="17.25" customHeight="1" thickBot="1">
      <c r="A30" s="44" t="s">
        <v>4</v>
      </c>
      <c r="B30" s="44" t="s">
        <v>4</v>
      </c>
      <c r="C30" s="44" t="s">
        <v>22</v>
      </c>
      <c r="D30" s="45" t="s">
        <v>23</v>
      </c>
      <c r="E30" s="23">
        <f>0-0</f>
        <v>0</v>
      </c>
      <c r="F30" s="23">
        <f>0-0</f>
        <v>0</v>
      </c>
      <c r="G30" s="23">
        <v>1194.55</v>
      </c>
      <c r="H30" s="23">
        <v>0</v>
      </c>
      <c r="I30" s="23">
        <v>1194.55</v>
      </c>
      <c r="J30" s="23">
        <v>0</v>
      </c>
      <c r="K30" s="23">
        <f t="shared" si="0"/>
        <v>0</v>
      </c>
    </row>
    <row r="31" spans="1:11" s="22" customFormat="1" ht="87" customHeight="1" thickBot="1">
      <c r="A31" s="44" t="s">
        <v>4</v>
      </c>
      <c r="B31" s="44" t="s">
        <v>4</v>
      </c>
      <c r="C31" s="44" t="s">
        <v>9</v>
      </c>
      <c r="D31" s="45" t="s">
        <v>10</v>
      </c>
      <c r="E31" s="23">
        <v>6985350</v>
      </c>
      <c r="F31" s="23">
        <v>6985350</v>
      </c>
      <c r="G31" s="23">
        <v>4758216.72</v>
      </c>
      <c r="H31" s="23">
        <v>68.12</v>
      </c>
      <c r="I31" s="23">
        <v>6293000</v>
      </c>
      <c r="J31" s="23">
        <v>6345940</v>
      </c>
      <c r="K31" s="23">
        <f t="shared" si="0"/>
        <v>100.84125218496742</v>
      </c>
    </row>
    <row r="32" spans="1:11" s="22" customFormat="1" ht="16.5" thickBot="1">
      <c r="A32" s="44" t="s">
        <v>4</v>
      </c>
      <c r="B32" s="44" t="s">
        <v>4</v>
      </c>
      <c r="C32" s="44" t="s">
        <v>39</v>
      </c>
      <c r="D32" s="45" t="s">
        <v>40</v>
      </c>
      <c r="E32" s="23">
        <v>69300</v>
      </c>
      <c r="F32" s="23">
        <v>69300</v>
      </c>
      <c r="G32" s="23">
        <v>58750.66</v>
      </c>
      <c r="H32" s="23">
        <v>84.78</v>
      </c>
      <c r="I32" s="23">
        <v>69300</v>
      </c>
      <c r="J32" s="23">
        <v>69500</v>
      </c>
      <c r="K32" s="23">
        <f t="shared" si="0"/>
        <v>100.28860028860029</v>
      </c>
    </row>
    <row r="33" spans="1:11" s="22" customFormat="1" ht="17.25" customHeight="1" thickBot="1">
      <c r="A33" s="44" t="s">
        <v>4</v>
      </c>
      <c r="B33" s="44" t="s">
        <v>4</v>
      </c>
      <c r="C33" s="44" t="s">
        <v>24</v>
      </c>
      <c r="D33" s="45" t="s">
        <v>25</v>
      </c>
      <c r="E33" s="23">
        <v>450000</v>
      </c>
      <c r="F33" s="23">
        <v>450000</v>
      </c>
      <c r="G33" s="23">
        <v>364211.82</v>
      </c>
      <c r="H33" s="23">
        <v>80.94</v>
      </c>
      <c r="I33" s="23">
        <v>450000</v>
      </c>
      <c r="J33" s="23">
        <v>448000</v>
      </c>
      <c r="K33" s="23">
        <f t="shared" si="0"/>
        <v>99.55555555555556</v>
      </c>
    </row>
    <row r="34" spans="1:11" s="22" customFormat="1" ht="18" customHeight="1" thickBot="1">
      <c r="A34" s="44" t="s">
        <v>4</v>
      </c>
      <c r="B34" s="44" t="s">
        <v>4</v>
      </c>
      <c r="C34" s="44" t="s">
        <v>11</v>
      </c>
      <c r="D34" s="45" t="s">
        <v>12</v>
      </c>
      <c r="E34" s="23">
        <v>270000</v>
      </c>
      <c r="F34" s="23">
        <v>410000</v>
      </c>
      <c r="G34" s="23">
        <v>505187.76</v>
      </c>
      <c r="H34" s="23">
        <v>123.22</v>
      </c>
      <c r="I34" s="23">
        <v>505187.76</v>
      </c>
      <c r="J34" s="23">
        <v>450000</v>
      </c>
      <c r="K34" s="23">
        <f t="shared" si="0"/>
        <v>89.0757923351112</v>
      </c>
    </row>
    <row r="35" spans="1:11" s="22" customFormat="1" ht="40.5" customHeight="1" thickBot="1">
      <c r="A35" s="44" t="s">
        <v>4</v>
      </c>
      <c r="B35" s="44" t="s">
        <v>4</v>
      </c>
      <c r="C35" s="44" t="s">
        <v>41</v>
      </c>
      <c r="D35" s="45" t="s">
        <v>42</v>
      </c>
      <c r="E35" s="23">
        <v>3700</v>
      </c>
      <c r="F35" s="23">
        <v>3700</v>
      </c>
      <c r="G35" s="23">
        <v>2690.79</v>
      </c>
      <c r="H35" s="23">
        <v>72.72</v>
      </c>
      <c r="I35" s="23">
        <v>3500</v>
      </c>
      <c r="J35" s="23">
        <v>3200</v>
      </c>
      <c r="K35" s="23">
        <f t="shared" si="0"/>
        <v>91.42857142857143</v>
      </c>
    </row>
    <row r="36" spans="1:11" s="22" customFormat="1" ht="16.5" thickBot="1">
      <c r="A36" s="44" t="s">
        <v>4</v>
      </c>
      <c r="B36" s="44" t="s">
        <v>43</v>
      </c>
      <c r="C36" s="44" t="s">
        <v>4</v>
      </c>
      <c r="D36" s="45" t="s">
        <v>8</v>
      </c>
      <c r="E36" s="23">
        <f>0-0</f>
        <v>0</v>
      </c>
      <c r="F36" s="23">
        <f>0-0</f>
        <v>0</v>
      </c>
      <c r="G36" s="23">
        <v>146.06</v>
      </c>
      <c r="H36" s="23">
        <v>0</v>
      </c>
      <c r="I36" s="23">
        <f>SUM(I37)</f>
        <v>146.06</v>
      </c>
      <c r="J36" s="23">
        <f>SUM(J37)</f>
        <v>0</v>
      </c>
      <c r="K36" s="23">
        <f t="shared" si="0"/>
        <v>0</v>
      </c>
    </row>
    <row r="37" spans="1:11" s="22" customFormat="1" ht="17.25" customHeight="1" thickBot="1">
      <c r="A37" s="44" t="s">
        <v>4</v>
      </c>
      <c r="B37" s="44" t="s">
        <v>4</v>
      </c>
      <c r="C37" s="44" t="s">
        <v>11</v>
      </c>
      <c r="D37" s="45" t="s">
        <v>12</v>
      </c>
      <c r="E37" s="23">
        <f>0-0</f>
        <v>0</v>
      </c>
      <c r="F37" s="23">
        <f>0-0</f>
        <v>0</v>
      </c>
      <c r="G37" s="23">
        <v>146.06</v>
      </c>
      <c r="H37" s="23">
        <v>0</v>
      </c>
      <c r="I37" s="23">
        <v>146.06</v>
      </c>
      <c r="J37" s="23">
        <v>0</v>
      </c>
      <c r="K37" s="23">
        <f t="shared" si="0"/>
        <v>0</v>
      </c>
    </row>
    <row r="38" s="22" customFormat="1" ht="12.75" customHeight="1" thickBot="1">
      <c r="K38" s="23"/>
    </row>
    <row r="39" spans="1:11" s="22" customFormat="1" ht="19.5" customHeight="1" thickBot="1">
      <c r="A39" s="44" t="s">
        <v>44</v>
      </c>
      <c r="B39" s="44" t="s">
        <v>4</v>
      </c>
      <c r="C39" s="44" t="s">
        <v>4</v>
      </c>
      <c r="D39" s="45" t="s">
        <v>45</v>
      </c>
      <c r="E39" s="23">
        <v>798000</v>
      </c>
      <c r="F39" s="23">
        <v>798000</v>
      </c>
      <c r="G39" s="23">
        <v>528168.52</v>
      </c>
      <c r="H39" s="23">
        <v>66.19</v>
      </c>
      <c r="I39" s="23">
        <f>SUM(I40,I42)</f>
        <v>700800</v>
      </c>
      <c r="J39" s="23">
        <f>SUM(J40,J42)</f>
        <v>701000</v>
      </c>
      <c r="K39" s="23">
        <f t="shared" si="0"/>
        <v>100.0285388127854</v>
      </c>
    </row>
    <row r="40" spans="1:11" s="22" customFormat="1" ht="23.25" customHeight="1" thickBot="1">
      <c r="A40" s="44" t="s">
        <v>4</v>
      </c>
      <c r="B40" s="44" t="s">
        <v>46</v>
      </c>
      <c r="C40" s="44" t="s">
        <v>4</v>
      </c>
      <c r="D40" s="45" t="s">
        <v>47</v>
      </c>
      <c r="E40" s="23">
        <v>23000</v>
      </c>
      <c r="F40" s="23">
        <v>23000</v>
      </c>
      <c r="G40" s="23">
        <v>22501.09</v>
      </c>
      <c r="H40" s="23">
        <v>97.83</v>
      </c>
      <c r="I40" s="23">
        <f>SUM(I41:I41)</f>
        <v>23000</v>
      </c>
      <c r="J40" s="23">
        <f>SUM(J41:J41)</f>
        <v>23000</v>
      </c>
      <c r="K40" s="23">
        <f t="shared" si="0"/>
        <v>100</v>
      </c>
    </row>
    <row r="41" spans="1:11" s="22" customFormat="1" ht="18" customHeight="1" thickBot="1">
      <c r="A41" s="44" t="s">
        <v>4</v>
      </c>
      <c r="B41" s="44" t="s">
        <v>4</v>
      </c>
      <c r="C41" s="44" t="s">
        <v>24</v>
      </c>
      <c r="D41" s="45" t="s">
        <v>25</v>
      </c>
      <c r="E41" s="23">
        <v>23000</v>
      </c>
      <c r="F41" s="23">
        <v>23000</v>
      </c>
      <c r="G41" s="23">
        <v>22501.09</v>
      </c>
      <c r="H41" s="23">
        <v>97.83</v>
      </c>
      <c r="I41" s="23">
        <v>23000</v>
      </c>
      <c r="J41" s="23">
        <v>23000</v>
      </c>
      <c r="K41" s="23">
        <f t="shared" si="0"/>
        <v>100</v>
      </c>
    </row>
    <row r="42" spans="1:11" ht="17.25" customHeight="1" thickBot="1">
      <c r="A42" s="19" t="s">
        <v>4</v>
      </c>
      <c r="B42" s="19" t="s">
        <v>48</v>
      </c>
      <c r="C42" s="19" t="s">
        <v>4</v>
      </c>
      <c r="D42" s="20" t="s">
        <v>49</v>
      </c>
      <c r="E42" s="21">
        <v>775000</v>
      </c>
      <c r="F42" s="21">
        <v>775000</v>
      </c>
      <c r="G42" s="21">
        <v>505667.43</v>
      </c>
      <c r="H42" s="21">
        <v>65.25</v>
      </c>
      <c r="I42" s="21">
        <f>SUM(I43:I47)</f>
        <v>677800</v>
      </c>
      <c r="J42" s="21">
        <f>SUM(J43:J47)</f>
        <v>678000</v>
      </c>
      <c r="K42" s="21">
        <f t="shared" si="0"/>
        <v>100.02950722927118</v>
      </c>
    </row>
    <row r="43" spans="1:11" s="22" customFormat="1" ht="87.75" customHeight="1" thickBot="1">
      <c r="A43" s="44" t="s">
        <v>4</v>
      </c>
      <c r="B43" s="44" t="s">
        <v>4</v>
      </c>
      <c r="C43" s="44" t="s">
        <v>9</v>
      </c>
      <c r="D43" s="45" t="s">
        <v>10</v>
      </c>
      <c r="E43" s="23">
        <v>770000</v>
      </c>
      <c r="F43" s="23">
        <v>490000</v>
      </c>
      <c r="G43" s="23">
        <v>430535.07</v>
      </c>
      <c r="H43" s="23">
        <v>87.86</v>
      </c>
      <c r="I43" s="23">
        <v>570000</v>
      </c>
      <c r="J43" s="23">
        <v>575000</v>
      </c>
      <c r="K43" s="23">
        <f t="shared" si="0"/>
        <v>100.87719298245614</v>
      </c>
    </row>
    <row r="44" spans="1:11" s="22" customFormat="1" ht="17.25" customHeight="1" thickBot="1">
      <c r="A44" s="44" t="s">
        <v>4</v>
      </c>
      <c r="B44" s="44" t="s">
        <v>4</v>
      </c>
      <c r="C44" s="44" t="s">
        <v>39</v>
      </c>
      <c r="D44" s="45" t="s">
        <v>40</v>
      </c>
      <c r="E44" s="23">
        <f>0-0</f>
        <v>0</v>
      </c>
      <c r="F44" s="23">
        <v>280000</v>
      </c>
      <c r="G44" s="23">
        <v>66202.34</v>
      </c>
      <c r="H44" s="23">
        <v>23.64</v>
      </c>
      <c r="I44" s="23">
        <v>96500</v>
      </c>
      <c r="J44" s="23">
        <v>97000</v>
      </c>
      <c r="K44" s="23">
        <f t="shared" si="0"/>
        <v>100.51813471502591</v>
      </c>
    </row>
    <row r="45" spans="1:11" s="22" customFormat="1" ht="18.75" customHeight="1" thickBot="1">
      <c r="A45" s="44" t="s">
        <v>4</v>
      </c>
      <c r="B45" s="44" t="s">
        <v>4</v>
      </c>
      <c r="C45" s="44" t="s">
        <v>24</v>
      </c>
      <c r="D45" s="45" t="s">
        <v>25</v>
      </c>
      <c r="E45" s="23">
        <v>2000</v>
      </c>
      <c r="F45" s="23">
        <v>2000</v>
      </c>
      <c r="G45" s="23">
        <v>3955.68</v>
      </c>
      <c r="H45" s="23">
        <v>197.78</v>
      </c>
      <c r="I45" s="23">
        <v>4500</v>
      </c>
      <c r="J45" s="23">
        <v>4000</v>
      </c>
      <c r="K45" s="23">
        <f t="shared" si="0"/>
        <v>88.88888888888889</v>
      </c>
    </row>
    <row r="46" spans="1:11" s="22" customFormat="1" ht="16.5" thickBot="1">
      <c r="A46" s="44" t="s">
        <v>4</v>
      </c>
      <c r="B46" s="44" t="s">
        <v>4</v>
      </c>
      <c r="C46" s="44" t="s">
        <v>11</v>
      </c>
      <c r="D46" s="45" t="s">
        <v>12</v>
      </c>
      <c r="E46" s="23">
        <f>0-0</f>
        <v>0</v>
      </c>
      <c r="F46" s="23">
        <f>0-0</f>
        <v>0</v>
      </c>
      <c r="G46" s="23">
        <v>3474.34</v>
      </c>
      <c r="H46" s="23">
        <v>0</v>
      </c>
      <c r="I46" s="23">
        <v>3800</v>
      </c>
      <c r="J46" s="23">
        <v>0</v>
      </c>
      <c r="K46" s="23">
        <f t="shared" si="0"/>
        <v>0</v>
      </c>
    </row>
    <row r="47" spans="1:11" s="22" customFormat="1" ht="69.75" customHeight="1" thickBot="1">
      <c r="A47" s="44" t="s">
        <v>4</v>
      </c>
      <c r="B47" s="44" t="s">
        <v>4</v>
      </c>
      <c r="C47" s="44" t="s">
        <v>50</v>
      </c>
      <c r="D47" s="45" t="s">
        <v>51</v>
      </c>
      <c r="E47" s="23">
        <v>3000</v>
      </c>
      <c r="F47" s="23">
        <v>3000</v>
      </c>
      <c r="G47" s="23">
        <v>1500</v>
      </c>
      <c r="H47" s="23">
        <v>50</v>
      </c>
      <c r="I47" s="23">
        <v>3000</v>
      </c>
      <c r="J47" s="23">
        <v>2000</v>
      </c>
      <c r="K47" s="23">
        <f t="shared" si="0"/>
        <v>66.66666666666666</v>
      </c>
    </row>
    <row r="48" s="22" customFormat="1" ht="12.75" customHeight="1" thickBot="1">
      <c r="K48" s="23"/>
    </row>
    <row r="49" spans="1:11" s="22" customFormat="1" ht="18" customHeight="1" thickBot="1">
      <c r="A49" s="44" t="s">
        <v>52</v>
      </c>
      <c r="B49" s="44" t="s">
        <v>4</v>
      </c>
      <c r="C49" s="44" t="s">
        <v>4</v>
      </c>
      <c r="D49" s="45" t="s">
        <v>53</v>
      </c>
      <c r="E49" s="23">
        <f>SUM(E50,E53,E59)</f>
        <v>352438</v>
      </c>
      <c r="F49" s="23">
        <f>SUM(F50,F53,F59)</f>
        <v>1386171</v>
      </c>
      <c r="G49" s="23">
        <f>SUM(G50,G53,G59)</f>
        <v>1039551.11</v>
      </c>
      <c r="H49" s="23">
        <v>74.99</v>
      </c>
      <c r="I49" s="23">
        <f>SUM(I50,I53,I59)</f>
        <v>1310373.6500000001</v>
      </c>
      <c r="J49" s="23">
        <f>SUM(J50,J53,J59)</f>
        <v>1252661</v>
      </c>
      <c r="K49" s="23">
        <f t="shared" si="0"/>
        <v>95.59571042961676</v>
      </c>
    </row>
    <row r="50" spans="1:11" s="22" customFormat="1" ht="21.75" customHeight="1" thickBot="1">
      <c r="A50" s="44" t="s">
        <v>4</v>
      </c>
      <c r="B50" s="44" t="s">
        <v>54</v>
      </c>
      <c r="C50" s="44" t="s">
        <v>4</v>
      </c>
      <c r="D50" s="45" t="s">
        <v>55</v>
      </c>
      <c r="E50" s="23">
        <f>SUM(E51:E52)</f>
        <v>352438</v>
      </c>
      <c r="F50" s="23">
        <f>SUM(F51:F52)</f>
        <v>352438</v>
      </c>
      <c r="G50" s="23">
        <f>SUM(G51:G52)</f>
        <v>264585.83999999997</v>
      </c>
      <c r="H50" s="23">
        <v>75.07</v>
      </c>
      <c r="I50" s="23">
        <f>SUM(I51:I52)</f>
        <v>352695.3</v>
      </c>
      <c r="J50" s="23">
        <f>SUM(J51:J52)</f>
        <v>353426</v>
      </c>
      <c r="K50" s="23">
        <f t="shared" si="0"/>
        <v>100.20717599582416</v>
      </c>
    </row>
    <row r="51" spans="1:11" s="22" customFormat="1" ht="72.75" customHeight="1" thickBot="1">
      <c r="A51" s="44" t="s">
        <v>4</v>
      </c>
      <c r="B51" s="44" t="s">
        <v>4</v>
      </c>
      <c r="C51" s="44" t="s">
        <v>13</v>
      </c>
      <c r="D51" s="45" t="s">
        <v>14</v>
      </c>
      <c r="E51" s="23">
        <v>352438</v>
      </c>
      <c r="F51" s="23">
        <v>352438</v>
      </c>
      <c r="G51" s="23">
        <v>264328.54</v>
      </c>
      <c r="H51" s="23">
        <v>75</v>
      </c>
      <c r="I51" s="23">
        <v>352438</v>
      </c>
      <c r="J51" s="23">
        <v>353426</v>
      </c>
      <c r="K51" s="23">
        <f t="shared" si="0"/>
        <v>100.28033299473951</v>
      </c>
    </row>
    <row r="52" spans="1:11" s="22" customFormat="1" ht="72.75" customHeight="1" thickBot="1">
      <c r="A52" s="44" t="s">
        <v>4</v>
      </c>
      <c r="B52" s="44" t="s">
        <v>4</v>
      </c>
      <c r="C52" s="44" t="s">
        <v>56</v>
      </c>
      <c r="D52" s="45" t="s">
        <v>57</v>
      </c>
      <c r="E52" s="23">
        <f>0-0</f>
        <v>0</v>
      </c>
      <c r="F52" s="23">
        <f>0-0</f>
        <v>0</v>
      </c>
      <c r="G52" s="23">
        <v>257.3</v>
      </c>
      <c r="H52" s="23">
        <v>0</v>
      </c>
      <c r="I52" s="23">
        <v>257.3</v>
      </c>
      <c r="J52" s="23">
        <v>0</v>
      </c>
      <c r="K52" s="23">
        <f t="shared" si="0"/>
        <v>0</v>
      </c>
    </row>
    <row r="53" spans="1:11" ht="38.25" customHeight="1" thickBot="1">
      <c r="A53" s="19" t="s">
        <v>4</v>
      </c>
      <c r="B53" s="19" t="s">
        <v>58</v>
      </c>
      <c r="C53" s="19" t="s">
        <v>4</v>
      </c>
      <c r="D53" s="20" t="s">
        <v>59</v>
      </c>
      <c r="E53" s="21"/>
      <c r="F53" s="21">
        <v>860500</v>
      </c>
      <c r="G53" s="21">
        <v>601731.92</v>
      </c>
      <c r="H53" s="21">
        <v>69.93</v>
      </c>
      <c r="I53" s="21">
        <f>SUM(I54:I58)</f>
        <v>784445</v>
      </c>
      <c r="J53" s="21">
        <f>SUM(J54:J58)</f>
        <v>800200</v>
      </c>
      <c r="K53" s="21">
        <f t="shared" si="0"/>
        <v>102.0084263396414</v>
      </c>
    </row>
    <row r="54" spans="1:11" s="22" customFormat="1" ht="18" customHeight="1" thickBot="1">
      <c r="A54" s="44" t="s">
        <v>4</v>
      </c>
      <c r="B54" s="44" t="s">
        <v>4</v>
      </c>
      <c r="C54" s="44" t="s">
        <v>22</v>
      </c>
      <c r="D54" s="45" t="s">
        <v>23</v>
      </c>
      <c r="E54" s="23">
        <f>0-0</f>
        <v>0</v>
      </c>
      <c r="F54" s="23">
        <f>0-0</f>
        <v>0</v>
      </c>
      <c r="G54" s="23">
        <v>15</v>
      </c>
      <c r="H54" s="23">
        <v>0</v>
      </c>
      <c r="I54" s="23">
        <v>15</v>
      </c>
      <c r="J54" s="23">
        <v>0</v>
      </c>
      <c r="K54" s="23">
        <f t="shared" si="0"/>
        <v>0</v>
      </c>
    </row>
    <row r="55" spans="1:11" s="22" customFormat="1" ht="87.75" customHeight="1" thickBot="1">
      <c r="A55" s="44" t="s">
        <v>4</v>
      </c>
      <c r="B55" s="44" t="s">
        <v>4</v>
      </c>
      <c r="C55" s="44" t="s">
        <v>9</v>
      </c>
      <c r="D55" s="45" t="s">
        <v>10</v>
      </c>
      <c r="E55" s="23">
        <v>240000</v>
      </c>
      <c r="F55" s="23">
        <v>240000</v>
      </c>
      <c r="G55" s="23">
        <v>182214.5</v>
      </c>
      <c r="H55" s="23">
        <v>75.92</v>
      </c>
      <c r="I55" s="23">
        <v>221790</v>
      </c>
      <c r="J55" s="23">
        <v>240000</v>
      </c>
      <c r="K55" s="23">
        <f t="shared" si="0"/>
        <v>108.21046936291086</v>
      </c>
    </row>
    <row r="56" spans="1:11" s="22" customFormat="1" ht="16.5" thickBot="1">
      <c r="A56" s="44" t="s">
        <v>4</v>
      </c>
      <c r="B56" s="44" t="s">
        <v>4</v>
      </c>
      <c r="C56" s="44" t="s">
        <v>39</v>
      </c>
      <c r="D56" s="45" t="s">
        <v>40</v>
      </c>
      <c r="E56" s="23">
        <v>460000</v>
      </c>
      <c r="F56" s="23">
        <v>460000</v>
      </c>
      <c r="G56" s="23">
        <v>268295.61</v>
      </c>
      <c r="H56" s="23">
        <v>58.33</v>
      </c>
      <c r="I56" s="23">
        <v>402440</v>
      </c>
      <c r="J56" s="23">
        <v>400000</v>
      </c>
      <c r="K56" s="23">
        <f t="shared" si="0"/>
        <v>99.39369843951893</v>
      </c>
    </row>
    <row r="57" spans="1:11" s="22" customFormat="1" ht="17.25" customHeight="1" thickBot="1">
      <c r="A57" s="44" t="s">
        <v>4</v>
      </c>
      <c r="B57" s="44" t="s">
        <v>4</v>
      </c>
      <c r="C57" s="44" t="s">
        <v>24</v>
      </c>
      <c r="D57" s="45" t="s">
        <v>25</v>
      </c>
      <c r="E57" s="23">
        <v>500</v>
      </c>
      <c r="F57" s="23">
        <v>500</v>
      </c>
      <c r="G57" s="23">
        <v>147.28</v>
      </c>
      <c r="H57" s="23">
        <v>29.46</v>
      </c>
      <c r="I57" s="23">
        <v>200</v>
      </c>
      <c r="J57" s="23">
        <v>200</v>
      </c>
      <c r="K57" s="23">
        <f t="shared" si="0"/>
        <v>100</v>
      </c>
    </row>
    <row r="58" spans="1:11" s="22" customFormat="1" ht="18" customHeight="1" thickBot="1">
      <c r="A58" s="44" t="s">
        <v>4</v>
      </c>
      <c r="B58" s="44" t="s">
        <v>4</v>
      </c>
      <c r="C58" s="44" t="s">
        <v>11</v>
      </c>
      <c r="D58" s="45" t="s">
        <v>12</v>
      </c>
      <c r="E58" s="23">
        <v>160000</v>
      </c>
      <c r="F58" s="23">
        <v>160000</v>
      </c>
      <c r="G58" s="23">
        <v>151059.53</v>
      </c>
      <c r="H58" s="23">
        <v>94.41</v>
      </c>
      <c r="I58" s="23">
        <v>160000</v>
      </c>
      <c r="J58" s="23">
        <v>160000</v>
      </c>
      <c r="K58" s="23">
        <f t="shared" si="0"/>
        <v>100</v>
      </c>
    </row>
    <row r="59" spans="1:11" ht="19.5" customHeight="1" thickBot="1">
      <c r="A59" s="19" t="s">
        <v>4</v>
      </c>
      <c r="B59" s="19" t="s">
        <v>60</v>
      </c>
      <c r="C59" s="19" t="s">
        <v>4</v>
      </c>
      <c r="D59" s="20" t="s">
        <v>8</v>
      </c>
      <c r="E59" s="21">
        <f>SUM(E60:E63)</f>
        <v>0</v>
      </c>
      <c r="F59" s="21">
        <f>SUM(F60:F63)</f>
        <v>173233</v>
      </c>
      <c r="G59" s="21">
        <f>SUM(G60:G63)</f>
        <v>173233.35</v>
      </c>
      <c r="H59" s="21">
        <v>100</v>
      </c>
      <c r="I59" s="21">
        <f>SUM(I60:I63)</f>
        <v>173233.35</v>
      </c>
      <c r="J59" s="21">
        <f>J60+J61</f>
        <v>99035</v>
      </c>
      <c r="K59" s="21">
        <f t="shared" si="0"/>
        <v>57.16855328376435</v>
      </c>
    </row>
    <row r="60" spans="1:11" s="22" customFormat="1" ht="92.25" customHeight="1" thickBot="1">
      <c r="A60" s="44" t="s">
        <v>4</v>
      </c>
      <c r="B60" s="44" t="s">
        <v>4</v>
      </c>
      <c r="C60" s="46">
        <v>2008</v>
      </c>
      <c r="D60" s="45" t="s">
        <v>61</v>
      </c>
      <c r="E60" s="23">
        <f>0-0</f>
        <v>0</v>
      </c>
      <c r="F60" s="23">
        <v>130050</v>
      </c>
      <c r="G60" s="23">
        <v>130050</v>
      </c>
      <c r="H60" s="23">
        <v>100</v>
      </c>
      <c r="I60" s="23">
        <v>130050</v>
      </c>
      <c r="J60" s="23">
        <v>84180</v>
      </c>
      <c r="K60" s="23">
        <f t="shared" si="0"/>
        <v>64.72895040369089</v>
      </c>
    </row>
    <row r="61" spans="1:11" s="22" customFormat="1" ht="91.5" customHeight="1" thickBot="1">
      <c r="A61" s="44" t="s">
        <v>4</v>
      </c>
      <c r="B61" s="44" t="s">
        <v>4</v>
      </c>
      <c r="C61" s="44" t="s">
        <v>62</v>
      </c>
      <c r="D61" s="45" t="s">
        <v>63</v>
      </c>
      <c r="E61" s="23">
        <f>0-0</f>
        <v>0</v>
      </c>
      <c r="F61" s="23">
        <v>22950</v>
      </c>
      <c r="G61" s="23">
        <v>22950</v>
      </c>
      <c r="H61" s="23">
        <v>100</v>
      </c>
      <c r="I61" s="23">
        <v>22950</v>
      </c>
      <c r="J61" s="23">
        <v>14855</v>
      </c>
      <c r="K61" s="23">
        <f t="shared" si="0"/>
        <v>64.7276688453159</v>
      </c>
    </row>
    <row r="62" spans="1:11" s="22" customFormat="1" ht="75.75" customHeight="1" thickBot="1">
      <c r="A62" s="44" t="s">
        <v>4</v>
      </c>
      <c r="B62" s="44" t="s">
        <v>4</v>
      </c>
      <c r="C62" s="44" t="s">
        <v>64</v>
      </c>
      <c r="D62" s="45" t="s">
        <v>65</v>
      </c>
      <c r="E62" s="23">
        <f>0-0</f>
        <v>0</v>
      </c>
      <c r="F62" s="23">
        <v>16186</v>
      </c>
      <c r="G62" s="23">
        <v>16186.68</v>
      </c>
      <c r="H62" s="23">
        <v>100</v>
      </c>
      <c r="I62" s="23">
        <v>16186.68</v>
      </c>
      <c r="J62" s="23">
        <v>0</v>
      </c>
      <c r="K62" s="23">
        <f t="shared" si="0"/>
        <v>0</v>
      </c>
    </row>
    <row r="63" spans="1:11" s="22" customFormat="1" ht="72" customHeight="1" thickBot="1">
      <c r="A63" s="44" t="s">
        <v>4</v>
      </c>
      <c r="B63" s="44" t="s">
        <v>4</v>
      </c>
      <c r="C63" s="44" t="s">
        <v>66</v>
      </c>
      <c r="D63" s="45" t="s">
        <v>67</v>
      </c>
      <c r="E63" s="23">
        <f>0-0</f>
        <v>0</v>
      </c>
      <c r="F63" s="23">
        <v>4047</v>
      </c>
      <c r="G63" s="23">
        <v>4046.67</v>
      </c>
      <c r="H63" s="23">
        <v>99.99</v>
      </c>
      <c r="I63" s="23">
        <v>4046.67</v>
      </c>
      <c r="J63" s="23">
        <v>0</v>
      </c>
      <c r="K63" s="23">
        <f t="shared" si="0"/>
        <v>0</v>
      </c>
    </row>
    <row r="64" ht="12.75" customHeight="1" thickBot="1">
      <c r="K64" s="21"/>
    </row>
    <row r="65" spans="1:11" ht="39" customHeight="1" thickBot="1">
      <c r="A65" s="19" t="s">
        <v>68</v>
      </c>
      <c r="B65" s="19" t="s">
        <v>4</v>
      </c>
      <c r="C65" s="19" t="s">
        <v>4</v>
      </c>
      <c r="D65" s="20" t="s">
        <v>69</v>
      </c>
      <c r="E65" s="21">
        <v>6385</v>
      </c>
      <c r="F65" s="21">
        <v>75177</v>
      </c>
      <c r="G65" s="21">
        <v>73580</v>
      </c>
      <c r="H65" s="21">
        <v>97.88</v>
      </c>
      <c r="I65" s="21">
        <f>SUM(I66,I68)</f>
        <v>75177</v>
      </c>
      <c r="J65" s="21">
        <f>SUM(J66,J68)</f>
        <v>6332</v>
      </c>
      <c r="K65" s="21">
        <f aca="true" t="shared" si="1" ref="K65:K127">SUM(J65/I65)*100</f>
        <v>8.422788884898306</v>
      </c>
    </row>
    <row r="66" spans="1:11" ht="40.5" customHeight="1" thickBot="1">
      <c r="A66" s="19" t="s">
        <v>4</v>
      </c>
      <c r="B66" s="19" t="s">
        <v>70</v>
      </c>
      <c r="C66" s="19" t="s">
        <v>4</v>
      </c>
      <c r="D66" s="20" t="s">
        <v>71</v>
      </c>
      <c r="E66" s="21">
        <v>6385</v>
      </c>
      <c r="F66" s="21">
        <v>6385</v>
      </c>
      <c r="G66" s="21">
        <v>4788</v>
      </c>
      <c r="H66" s="21">
        <v>74.99</v>
      </c>
      <c r="I66" s="21">
        <f>SUM(I67)</f>
        <v>6385</v>
      </c>
      <c r="J66" s="21">
        <f>SUM(J67)</f>
        <v>6332</v>
      </c>
      <c r="K66" s="21">
        <f t="shared" si="1"/>
        <v>99.16992952231793</v>
      </c>
    </row>
    <row r="67" spans="1:11" s="22" customFormat="1" ht="71.25" customHeight="1" thickBot="1">
      <c r="A67" s="44" t="s">
        <v>4</v>
      </c>
      <c r="B67" s="44" t="s">
        <v>4</v>
      </c>
      <c r="C67" s="44" t="s">
        <v>13</v>
      </c>
      <c r="D67" s="45" t="s">
        <v>14</v>
      </c>
      <c r="E67" s="23">
        <v>6385</v>
      </c>
      <c r="F67" s="23">
        <v>6385</v>
      </c>
      <c r="G67" s="23">
        <v>4788</v>
      </c>
      <c r="H67" s="23">
        <v>74.99</v>
      </c>
      <c r="I67" s="23">
        <v>6385</v>
      </c>
      <c r="J67" s="23">
        <v>6332</v>
      </c>
      <c r="K67" s="23">
        <f t="shared" si="1"/>
        <v>99.16992952231793</v>
      </c>
    </row>
    <row r="68" spans="1:11" s="22" customFormat="1" ht="18" customHeight="1" thickBot="1">
      <c r="A68" s="44" t="s">
        <v>4</v>
      </c>
      <c r="B68" s="44" t="s">
        <v>72</v>
      </c>
      <c r="C68" s="44" t="s">
        <v>4</v>
      </c>
      <c r="D68" s="45" t="s">
        <v>73</v>
      </c>
      <c r="E68" s="23">
        <f>0-0</f>
        <v>0</v>
      </c>
      <c r="F68" s="23">
        <v>68792</v>
      </c>
      <c r="G68" s="23">
        <v>68792</v>
      </c>
      <c r="H68" s="23">
        <v>100</v>
      </c>
      <c r="I68" s="23">
        <f>SUM(I69)</f>
        <v>68792</v>
      </c>
      <c r="J68" s="23">
        <f>SUM(J69)</f>
        <v>0</v>
      </c>
      <c r="K68" s="23">
        <f t="shared" si="1"/>
        <v>0</v>
      </c>
    </row>
    <row r="69" spans="1:11" s="22" customFormat="1" ht="71.25" customHeight="1" thickBot="1">
      <c r="A69" s="44" t="s">
        <v>4</v>
      </c>
      <c r="B69" s="44" t="s">
        <v>4</v>
      </c>
      <c r="C69" s="44" t="s">
        <v>13</v>
      </c>
      <c r="D69" s="45" t="s">
        <v>14</v>
      </c>
      <c r="E69" s="23">
        <f>0-0</f>
        <v>0</v>
      </c>
      <c r="F69" s="23">
        <v>68792</v>
      </c>
      <c r="G69" s="23">
        <v>68792</v>
      </c>
      <c r="H69" s="23">
        <v>100</v>
      </c>
      <c r="I69" s="23">
        <v>68792</v>
      </c>
      <c r="J69" s="23">
        <v>0</v>
      </c>
      <c r="K69" s="23">
        <f t="shared" si="1"/>
        <v>0</v>
      </c>
    </row>
    <row r="70" s="22" customFormat="1" ht="12.75" customHeight="1" thickBot="1">
      <c r="K70" s="23"/>
    </row>
    <row r="71" spans="1:11" s="22" customFormat="1" ht="18.75" customHeight="1" thickBot="1">
      <c r="A71" s="44" t="s">
        <v>74</v>
      </c>
      <c r="B71" s="44" t="s">
        <v>4</v>
      </c>
      <c r="C71" s="44" t="s">
        <v>4</v>
      </c>
      <c r="D71" s="45" t="s">
        <v>75</v>
      </c>
      <c r="E71" s="23">
        <v>3100</v>
      </c>
      <c r="F71" s="23">
        <v>3100</v>
      </c>
      <c r="G71" s="23">
        <v>2499.99</v>
      </c>
      <c r="H71" s="23">
        <v>80.64</v>
      </c>
      <c r="I71" s="23">
        <f>SUM(I72)</f>
        <v>3100</v>
      </c>
      <c r="J71" s="23">
        <f>SUM(J72)</f>
        <v>1800</v>
      </c>
      <c r="K71" s="23">
        <f t="shared" si="1"/>
        <v>58.06451612903226</v>
      </c>
    </row>
    <row r="72" spans="1:11" s="22" customFormat="1" ht="18.75" customHeight="1" thickBot="1">
      <c r="A72" s="44" t="s">
        <v>4</v>
      </c>
      <c r="B72" s="44" t="s">
        <v>76</v>
      </c>
      <c r="C72" s="44" t="s">
        <v>4</v>
      </c>
      <c r="D72" s="45" t="s">
        <v>77</v>
      </c>
      <c r="E72" s="23">
        <v>3100</v>
      </c>
      <c r="F72" s="23">
        <v>3100</v>
      </c>
      <c r="G72" s="23">
        <v>2499.99</v>
      </c>
      <c r="H72" s="23">
        <v>80.64</v>
      </c>
      <c r="I72" s="23">
        <f>SUM(I73)</f>
        <v>3100</v>
      </c>
      <c r="J72" s="23">
        <f>SUM(J73)</f>
        <v>1800</v>
      </c>
      <c r="K72" s="23">
        <f t="shared" si="1"/>
        <v>58.06451612903226</v>
      </c>
    </row>
    <row r="73" spans="1:11" s="22" customFormat="1" ht="77.25" customHeight="1" thickBot="1">
      <c r="A73" s="44" t="s">
        <v>4</v>
      </c>
      <c r="B73" s="44" t="s">
        <v>4</v>
      </c>
      <c r="C73" s="44" t="s">
        <v>13</v>
      </c>
      <c r="D73" s="45" t="s">
        <v>14</v>
      </c>
      <c r="E73" s="23">
        <v>3100</v>
      </c>
      <c r="F73" s="23">
        <v>3100</v>
      </c>
      <c r="G73" s="23">
        <v>2499.99</v>
      </c>
      <c r="H73" s="23">
        <v>80.64</v>
      </c>
      <c r="I73" s="23">
        <v>3100</v>
      </c>
      <c r="J73" s="23">
        <v>1800</v>
      </c>
      <c r="K73" s="23">
        <f t="shared" si="1"/>
        <v>58.06451612903226</v>
      </c>
    </row>
    <row r="74" s="22" customFormat="1" ht="12.75" customHeight="1" thickBot="1">
      <c r="K74" s="23"/>
    </row>
    <row r="75" spans="1:11" s="22" customFormat="1" ht="16.5" customHeight="1" thickBot="1">
      <c r="A75" s="44" t="s">
        <v>78</v>
      </c>
      <c r="B75" s="44" t="s">
        <v>4</v>
      </c>
      <c r="C75" s="44" t="s">
        <v>4</v>
      </c>
      <c r="D75" s="45" t="s">
        <v>79</v>
      </c>
      <c r="E75" s="23">
        <v>20000</v>
      </c>
      <c r="F75" s="23">
        <v>20000</v>
      </c>
      <c r="G75" s="23">
        <v>11638.78</v>
      </c>
      <c r="H75" s="23">
        <v>58.19</v>
      </c>
      <c r="I75" s="23">
        <f>SUM(I76)</f>
        <v>15500</v>
      </c>
      <c r="J75" s="23">
        <f>SUM(J76)</f>
        <v>20000</v>
      </c>
      <c r="K75" s="23">
        <f t="shared" si="1"/>
        <v>129.03225806451613</v>
      </c>
    </row>
    <row r="76" spans="1:11" s="22" customFormat="1" ht="16.5" customHeight="1" thickBot="1">
      <c r="A76" s="44" t="s">
        <v>4</v>
      </c>
      <c r="B76" s="44" t="s">
        <v>80</v>
      </c>
      <c r="C76" s="44" t="s">
        <v>4</v>
      </c>
      <c r="D76" s="45" t="s">
        <v>81</v>
      </c>
      <c r="E76" s="23">
        <v>20000</v>
      </c>
      <c r="F76" s="23">
        <v>20000</v>
      </c>
      <c r="G76" s="23">
        <v>11638.78</v>
      </c>
      <c r="H76" s="23">
        <v>58.19</v>
      </c>
      <c r="I76" s="23">
        <f>SUM(I77)</f>
        <v>15500</v>
      </c>
      <c r="J76" s="23">
        <f>SUM(J77)</f>
        <v>20000</v>
      </c>
      <c r="K76" s="23">
        <f t="shared" si="1"/>
        <v>129.03225806451613</v>
      </c>
    </row>
    <row r="77" spans="1:11" s="22" customFormat="1" ht="42" customHeight="1" thickBot="1">
      <c r="A77" s="44" t="s">
        <v>4</v>
      </c>
      <c r="B77" s="44" t="s">
        <v>4</v>
      </c>
      <c r="C77" s="44" t="s">
        <v>35</v>
      </c>
      <c r="D77" s="45" t="s">
        <v>36</v>
      </c>
      <c r="E77" s="23">
        <v>20000</v>
      </c>
      <c r="F77" s="23">
        <v>20000</v>
      </c>
      <c r="G77" s="23">
        <v>11638.78</v>
      </c>
      <c r="H77" s="23">
        <v>58.19</v>
      </c>
      <c r="I77" s="23">
        <v>15500</v>
      </c>
      <c r="J77" s="23">
        <v>20000</v>
      </c>
      <c r="K77" s="23">
        <f t="shared" si="1"/>
        <v>129.03225806451613</v>
      </c>
    </row>
    <row r="78" ht="12.75" customHeight="1" thickBot="1">
      <c r="K78" s="21"/>
    </row>
    <row r="79" spans="1:11" ht="73.5" customHeight="1" thickBot="1">
      <c r="A79" s="19" t="s">
        <v>82</v>
      </c>
      <c r="B79" s="19" t="s">
        <v>4</v>
      </c>
      <c r="C79" s="19" t="s">
        <v>4</v>
      </c>
      <c r="D79" s="20" t="s">
        <v>83</v>
      </c>
      <c r="E79" s="21">
        <v>45425751</v>
      </c>
      <c r="F79" s="21">
        <v>45459251</v>
      </c>
      <c r="G79" s="21">
        <v>34040889.38</v>
      </c>
      <c r="H79" s="21">
        <v>74.88</v>
      </c>
      <c r="I79" s="21">
        <f>SUM(I80,I83,I92,I102,I106)</f>
        <v>45993091.31</v>
      </c>
      <c r="J79" s="21">
        <f>SUM(J80,J83,J92,J102,J106)</f>
        <v>47559290</v>
      </c>
      <c r="K79" s="21">
        <f t="shared" si="1"/>
        <v>103.40529119785316</v>
      </c>
    </row>
    <row r="80" spans="1:11" ht="37.5" customHeight="1" thickBot="1">
      <c r="A80" s="19" t="s">
        <v>4</v>
      </c>
      <c r="B80" s="19" t="s">
        <v>84</v>
      </c>
      <c r="C80" s="19" t="s">
        <v>4</v>
      </c>
      <c r="D80" s="20" t="s">
        <v>85</v>
      </c>
      <c r="E80" s="21">
        <v>121000</v>
      </c>
      <c r="F80" s="21">
        <v>121000</v>
      </c>
      <c r="G80" s="21">
        <v>89668.25</v>
      </c>
      <c r="H80" s="21">
        <v>74.11</v>
      </c>
      <c r="I80" s="21">
        <f>SUM(I81:I82)</f>
        <v>119712</v>
      </c>
      <c r="J80" s="21">
        <f>SUM(J81:J82)</f>
        <v>121000</v>
      </c>
      <c r="K80" s="21">
        <f t="shared" si="1"/>
        <v>101.07591553060679</v>
      </c>
    </row>
    <row r="81" spans="1:11" s="22" customFormat="1" ht="39.75" customHeight="1" thickBot="1">
      <c r="A81" s="44" t="s">
        <v>4</v>
      </c>
      <c r="B81" s="44" t="s">
        <v>4</v>
      </c>
      <c r="C81" s="44" t="s">
        <v>86</v>
      </c>
      <c r="D81" s="45" t="s">
        <v>87</v>
      </c>
      <c r="E81" s="23">
        <v>120000</v>
      </c>
      <c r="F81" s="23">
        <v>120000</v>
      </c>
      <c r="G81" s="23">
        <v>89184.05</v>
      </c>
      <c r="H81" s="23">
        <v>74.32</v>
      </c>
      <c r="I81" s="23">
        <v>118912</v>
      </c>
      <c r="J81" s="23">
        <v>120000</v>
      </c>
      <c r="K81" s="23">
        <f t="shared" si="1"/>
        <v>100.91496232508072</v>
      </c>
    </row>
    <row r="82" spans="1:11" s="22" customFormat="1" ht="38.25" customHeight="1" thickBot="1">
      <c r="A82" s="44" t="s">
        <v>4</v>
      </c>
      <c r="B82" s="44" t="s">
        <v>4</v>
      </c>
      <c r="C82" s="44" t="s">
        <v>88</v>
      </c>
      <c r="D82" s="45" t="s">
        <v>89</v>
      </c>
      <c r="E82" s="23">
        <v>1000</v>
      </c>
      <c r="F82" s="23">
        <v>1000</v>
      </c>
      <c r="G82" s="23">
        <v>484.2</v>
      </c>
      <c r="H82" s="23">
        <v>48.42</v>
      </c>
      <c r="I82" s="23">
        <v>800</v>
      </c>
      <c r="J82" s="23">
        <v>1000</v>
      </c>
      <c r="K82" s="23">
        <f t="shared" si="1"/>
        <v>125</v>
      </c>
    </row>
    <row r="83" spans="1:11" s="22" customFormat="1" ht="73.5" customHeight="1" thickBot="1">
      <c r="A83" s="44" t="s">
        <v>4</v>
      </c>
      <c r="B83" s="44" t="s">
        <v>90</v>
      </c>
      <c r="C83" s="44" t="s">
        <v>4</v>
      </c>
      <c r="D83" s="45" t="s">
        <v>91</v>
      </c>
      <c r="E83" s="23">
        <v>14200714</v>
      </c>
      <c r="F83" s="23">
        <v>14234214</v>
      </c>
      <c r="G83" s="23">
        <v>10836129.51</v>
      </c>
      <c r="H83" s="23">
        <v>76.13</v>
      </c>
      <c r="I83" s="23">
        <f>SUM(I84:I91)</f>
        <v>14256742</v>
      </c>
      <c r="J83" s="23">
        <f>SUM(J84:J91)</f>
        <v>14309979</v>
      </c>
      <c r="K83" s="23">
        <f t="shared" si="1"/>
        <v>100.37341631068304</v>
      </c>
    </row>
    <row r="84" spans="1:11" s="22" customFormat="1" ht="18" customHeight="1" thickBot="1">
      <c r="A84" s="44" t="s">
        <v>4</v>
      </c>
      <c r="B84" s="44" t="s">
        <v>4</v>
      </c>
      <c r="C84" s="44" t="s">
        <v>92</v>
      </c>
      <c r="D84" s="45" t="s">
        <v>93</v>
      </c>
      <c r="E84" s="23">
        <v>13750000</v>
      </c>
      <c r="F84" s="23">
        <v>13783500</v>
      </c>
      <c r="G84" s="23">
        <v>10429049.03</v>
      </c>
      <c r="H84" s="23">
        <v>75.66</v>
      </c>
      <c r="I84" s="23">
        <v>13759991</v>
      </c>
      <c r="J84" s="23">
        <v>13800000</v>
      </c>
      <c r="K84" s="23">
        <f t="shared" si="1"/>
        <v>100.29076327157482</v>
      </c>
    </row>
    <row r="85" spans="1:11" s="22" customFormat="1" ht="18" customHeight="1" thickBot="1">
      <c r="A85" s="44" t="s">
        <v>4</v>
      </c>
      <c r="B85" s="44" t="s">
        <v>4</v>
      </c>
      <c r="C85" s="44" t="s">
        <v>94</v>
      </c>
      <c r="D85" s="45" t="s">
        <v>95</v>
      </c>
      <c r="E85" s="23">
        <v>13900</v>
      </c>
      <c r="F85" s="23">
        <v>13900</v>
      </c>
      <c r="G85" s="23">
        <v>9902</v>
      </c>
      <c r="H85" s="23">
        <v>71.24</v>
      </c>
      <c r="I85" s="23">
        <v>13000</v>
      </c>
      <c r="J85" s="23">
        <v>13000</v>
      </c>
      <c r="K85" s="23">
        <f t="shared" si="1"/>
        <v>100</v>
      </c>
    </row>
    <row r="86" spans="1:11" s="22" customFormat="1" ht="17.25" customHeight="1" thickBot="1">
      <c r="A86" s="44" t="s">
        <v>4</v>
      </c>
      <c r="B86" s="44" t="s">
        <v>4</v>
      </c>
      <c r="C86" s="44" t="s">
        <v>96</v>
      </c>
      <c r="D86" s="45" t="s">
        <v>97</v>
      </c>
      <c r="E86" s="23">
        <v>14</v>
      </c>
      <c r="F86" s="23">
        <v>14</v>
      </c>
      <c r="G86" s="23">
        <v>13</v>
      </c>
      <c r="H86" s="23">
        <v>92.86</v>
      </c>
      <c r="I86" s="23">
        <v>13</v>
      </c>
      <c r="J86" s="23">
        <v>13</v>
      </c>
      <c r="K86" s="23">
        <f t="shared" si="1"/>
        <v>100</v>
      </c>
    </row>
    <row r="87" spans="1:11" s="22" customFormat="1" ht="16.5" thickBot="1">
      <c r="A87" s="44" t="s">
        <v>4</v>
      </c>
      <c r="B87" s="44" t="s">
        <v>4</v>
      </c>
      <c r="C87" s="44" t="s">
        <v>98</v>
      </c>
      <c r="D87" s="45" t="s">
        <v>99</v>
      </c>
      <c r="E87" s="23">
        <v>285000</v>
      </c>
      <c r="F87" s="23">
        <v>285000</v>
      </c>
      <c r="G87" s="23">
        <v>295294</v>
      </c>
      <c r="H87" s="23">
        <v>103.61</v>
      </c>
      <c r="I87" s="23">
        <v>300000</v>
      </c>
      <c r="J87" s="23">
        <v>300000</v>
      </c>
      <c r="K87" s="23">
        <f t="shared" si="1"/>
        <v>100</v>
      </c>
    </row>
    <row r="88" spans="1:11" s="22" customFormat="1" ht="18" customHeight="1" thickBot="1">
      <c r="A88" s="44" t="s">
        <v>4</v>
      </c>
      <c r="B88" s="44" t="s">
        <v>4</v>
      </c>
      <c r="C88" s="44" t="s">
        <v>100</v>
      </c>
      <c r="D88" s="45" t="s">
        <v>101</v>
      </c>
      <c r="E88" s="23">
        <v>26000</v>
      </c>
      <c r="F88" s="23">
        <v>26000</v>
      </c>
      <c r="G88" s="23">
        <v>35908</v>
      </c>
      <c r="H88" s="23">
        <v>138.11</v>
      </c>
      <c r="I88" s="23">
        <v>47876</v>
      </c>
      <c r="J88" s="23">
        <v>48000</v>
      </c>
      <c r="K88" s="23">
        <f t="shared" si="1"/>
        <v>100.25900242292589</v>
      </c>
    </row>
    <row r="89" spans="1:11" s="22" customFormat="1" ht="17.25" customHeight="1" thickBot="1">
      <c r="A89" s="44" t="s">
        <v>4</v>
      </c>
      <c r="B89" s="44" t="s">
        <v>4</v>
      </c>
      <c r="C89" s="44" t="s">
        <v>22</v>
      </c>
      <c r="D89" s="45" t="s">
        <v>23</v>
      </c>
      <c r="E89" s="23">
        <v>900</v>
      </c>
      <c r="F89" s="23">
        <v>900</v>
      </c>
      <c r="G89" s="23">
        <v>948</v>
      </c>
      <c r="H89" s="23">
        <v>105.33</v>
      </c>
      <c r="I89" s="23">
        <v>1000</v>
      </c>
      <c r="J89" s="23">
        <v>1000</v>
      </c>
      <c r="K89" s="23">
        <f t="shared" si="1"/>
        <v>100</v>
      </c>
    </row>
    <row r="90" spans="1:11" s="22" customFormat="1" ht="17.25" customHeight="1" thickBot="1">
      <c r="A90" s="44" t="s">
        <v>4</v>
      </c>
      <c r="B90" s="44" t="s">
        <v>4</v>
      </c>
      <c r="C90" s="44" t="s">
        <v>88</v>
      </c>
      <c r="D90" s="45" t="s">
        <v>89</v>
      </c>
      <c r="E90" s="23">
        <v>20000</v>
      </c>
      <c r="F90" s="23">
        <v>20000</v>
      </c>
      <c r="G90" s="23">
        <v>10687.48</v>
      </c>
      <c r="H90" s="23">
        <v>53.44</v>
      </c>
      <c r="I90" s="23">
        <v>14051</v>
      </c>
      <c r="J90" s="23">
        <v>15000</v>
      </c>
      <c r="K90" s="23">
        <f t="shared" si="1"/>
        <v>106.75396768913245</v>
      </c>
    </row>
    <row r="91" spans="1:11" s="22" customFormat="1" ht="39" customHeight="1" thickBot="1">
      <c r="A91" s="44" t="s">
        <v>4</v>
      </c>
      <c r="B91" s="44" t="s">
        <v>4</v>
      </c>
      <c r="C91" s="44" t="s">
        <v>102</v>
      </c>
      <c r="D91" s="45" t="s">
        <v>103</v>
      </c>
      <c r="E91" s="23">
        <v>104900</v>
      </c>
      <c r="F91" s="23">
        <v>104900</v>
      </c>
      <c r="G91" s="23">
        <v>54328</v>
      </c>
      <c r="H91" s="23">
        <v>51.79</v>
      </c>
      <c r="I91" s="23">
        <v>120811</v>
      </c>
      <c r="J91" s="23">
        <v>132966</v>
      </c>
      <c r="K91" s="23">
        <f t="shared" si="1"/>
        <v>110.06116992657952</v>
      </c>
    </row>
    <row r="92" spans="1:11" s="22" customFormat="1" ht="75.75" customHeight="1" thickBot="1">
      <c r="A92" s="44" t="s">
        <v>4</v>
      </c>
      <c r="B92" s="44" t="s">
        <v>104</v>
      </c>
      <c r="C92" s="44" t="s">
        <v>4</v>
      </c>
      <c r="D92" s="45" t="s">
        <v>105</v>
      </c>
      <c r="E92" s="23">
        <v>4622047</v>
      </c>
      <c r="F92" s="23">
        <v>4622047</v>
      </c>
      <c r="G92" s="23">
        <v>3862394.1</v>
      </c>
      <c r="H92" s="23">
        <v>83.56</v>
      </c>
      <c r="I92" s="23">
        <f>SUM(I93:I101)</f>
        <v>4702399.3100000005</v>
      </c>
      <c r="J92" s="23">
        <f>SUM(J93:J101)</f>
        <v>4834046</v>
      </c>
      <c r="K92" s="23">
        <f t="shared" si="1"/>
        <v>102.79956425053149</v>
      </c>
    </row>
    <row r="93" spans="1:11" s="22" customFormat="1" ht="18.75" customHeight="1" thickBot="1">
      <c r="A93" s="44" t="s">
        <v>4</v>
      </c>
      <c r="B93" s="44" t="s">
        <v>4</v>
      </c>
      <c r="C93" s="44" t="s">
        <v>92</v>
      </c>
      <c r="D93" s="45" t="s">
        <v>93</v>
      </c>
      <c r="E93" s="23">
        <v>3170000</v>
      </c>
      <c r="F93" s="23">
        <v>3170000</v>
      </c>
      <c r="G93" s="23">
        <v>2662543.87</v>
      </c>
      <c r="H93" s="23">
        <v>83.99</v>
      </c>
      <c r="I93" s="23">
        <v>3118500</v>
      </c>
      <c r="J93" s="23">
        <v>3200000</v>
      </c>
      <c r="K93" s="23">
        <f t="shared" si="1"/>
        <v>102.61343594676929</v>
      </c>
    </row>
    <row r="94" spans="1:11" s="22" customFormat="1" ht="18.75" customHeight="1" thickBot="1">
      <c r="A94" s="44" t="s">
        <v>4</v>
      </c>
      <c r="B94" s="44" t="s">
        <v>4</v>
      </c>
      <c r="C94" s="44" t="s">
        <v>94</v>
      </c>
      <c r="D94" s="45" t="s">
        <v>95</v>
      </c>
      <c r="E94" s="23">
        <v>40000</v>
      </c>
      <c r="F94" s="23">
        <v>40000</v>
      </c>
      <c r="G94" s="23">
        <v>35313.99</v>
      </c>
      <c r="H94" s="23">
        <v>88.28</v>
      </c>
      <c r="I94" s="23">
        <v>40656</v>
      </c>
      <c r="J94" s="23">
        <v>40000</v>
      </c>
      <c r="K94" s="23">
        <f t="shared" si="1"/>
        <v>98.38646202282565</v>
      </c>
    </row>
    <row r="95" spans="1:11" s="22" customFormat="1" ht="18" customHeight="1" thickBot="1">
      <c r="A95" s="44" t="s">
        <v>4</v>
      </c>
      <c r="B95" s="44" t="s">
        <v>4</v>
      </c>
      <c r="C95" s="44" t="s">
        <v>96</v>
      </c>
      <c r="D95" s="45" t="s">
        <v>97</v>
      </c>
      <c r="E95" s="23">
        <v>47</v>
      </c>
      <c r="F95" s="23">
        <v>47</v>
      </c>
      <c r="G95" s="23">
        <v>39.6</v>
      </c>
      <c r="H95" s="23">
        <v>84.26</v>
      </c>
      <c r="I95" s="23">
        <v>46.31</v>
      </c>
      <c r="J95" s="23">
        <v>46</v>
      </c>
      <c r="K95" s="23">
        <f t="shared" si="1"/>
        <v>99.33059814294968</v>
      </c>
    </row>
    <row r="96" spans="1:11" s="22" customFormat="1" ht="17.25" customHeight="1" thickBot="1">
      <c r="A96" s="44" t="s">
        <v>4</v>
      </c>
      <c r="B96" s="44" t="s">
        <v>4</v>
      </c>
      <c r="C96" s="44" t="s">
        <v>98</v>
      </c>
      <c r="D96" s="45" t="s">
        <v>99</v>
      </c>
      <c r="E96" s="23">
        <v>103000</v>
      </c>
      <c r="F96" s="23">
        <v>103000</v>
      </c>
      <c r="G96" s="23">
        <v>135644.21</v>
      </c>
      <c r="H96" s="23">
        <v>131.69</v>
      </c>
      <c r="I96" s="23">
        <v>171664</v>
      </c>
      <c r="J96" s="23">
        <v>170000</v>
      </c>
      <c r="K96" s="23">
        <f t="shared" si="1"/>
        <v>99.03066455401249</v>
      </c>
    </row>
    <row r="97" spans="1:11" s="22" customFormat="1" ht="18.75" customHeight="1" thickBot="1">
      <c r="A97" s="44" t="s">
        <v>4</v>
      </c>
      <c r="B97" s="44" t="s">
        <v>4</v>
      </c>
      <c r="C97" s="44" t="s">
        <v>106</v>
      </c>
      <c r="D97" s="45" t="s">
        <v>107</v>
      </c>
      <c r="E97" s="23">
        <v>60000</v>
      </c>
      <c r="F97" s="23">
        <v>60000</v>
      </c>
      <c r="G97" s="23">
        <v>189185.7</v>
      </c>
      <c r="H97" s="23">
        <v>315.31</v>
      </c>
      <c r="I97" s="23">
        <v>210000</v>
      </c>
      <c r="J97" s="23">
        <v>220000</v>
      </c>
      <c r="K97" s="23">
        <f t="shared" si="1"/>
        <v>104.76190476190477</v>
      </c>
    </row>
    <row r="98" spans="1:11" s="22" customFormat="1" ht="19.5" customHeight="1" thickBot="1">
      <c r="A98" s="44" t="s">
        <v>4</v>
      </c>
      <c r="B98" s="44" t="s">
        <v>4</v>
      </c>
      <c r="C98" s="44" t="s">
        <v>108</v>
      </c>
      <c r="D98" s="45" t="s">
        <v>109</v>
      </c>
      <c r="E98" s="23">
        <v>70000</v>
      </c>
      <c r="F98" s="23">
        <v>70000</v>
      </c>
      <c r="G98" s="23">
        <v>48325.15</v>
      </c>
      <c r="H98" s="23">
        <v>69.04</v>
      </c>
      <c r="I98" s="23">
        <v>67433</v>
      </c>
      <c r="J98" s="23">
        <v>70000</v>
      </c>
      <c r="K98" s="23">
        <f t="shared" si="1"/>
        <v>103.80674150638411</v>
      </c>
    </row>
    <row r="99" spans="1:11" s="22" customFormat="1" ht="18.75" customHeight="1" thickBot="1">
      <c r="A99" s="44" t="s">
        <v>4</v>
      </c>
      <c r="B99" s="44" t="s">
        <v>4</v>
      </c>
      <c r="C99" s="44" t="s">
        <v>100</v>
      </c>
      <c r="D99" s="45" t="s">
        <v>101</v>
      </c>
      <c r="E99" s="23">
        <v>1100000</v>
      </c>
      <c r="F99" s="23">
        <v>1100000</v>
      </c>
      <c r="G99" s="23">
        <v>760583.66</v>
      </c>
      <c r="H99" s="23">
        <v>69.14</v>
      </c>
      <c r="I99" s="23">
        <v>1060000</v>
      </c>
      <c r="J99" s="23">
        <v>1100000</v>
      </c>
      <c r="K99" s="23">
        <f t="shared" si="1"/>
        <v>103.77358490566037</v>
      </c>
    </row>
    <row r="100" spans="1:11" s="22" customFormat="1" ht="18.75" customHeight="1" thickBot="1">
      <c r="A100" s="44" t="s">
        <v>4</v>
      </c>
      <c r="B100" s="44" t="s">
        <v>4</v>
      </c>
      <c r="C100" s="44" t="s">
        <v>22</v>
      </c>
      <c r="D100" s="45" t="s">
        <v>23</v>
      </c>
      <c r="E100" s="23">
        <v>14000</v>
      </c>
      <c r="F100" s="23">
        <v>14000</v>
      </c>
      <c r="G100" s="23">
        <v>8830.77</v>
      </c>
      <c r="H100" s="23">
        <v>63.08</v>
      </c>
      <c r="I100" s="23">
        <v>11773</v>
      </c>
      <c r="J100" s="23">
        <v>12000</v>
      </c>
      <c r="K100" s="23">
        <f t="shared" si="1"/>
        <v>101.92814066083412</v>
      </c>
    </row>
    <row r="101" spans="1:11" s="22" customFormat="1" ht="20.25" customHeight="1" thickBot="1">
      <c r="A101" s="44" t="s">
        <v>4</v>
      </c>
      <c r="B101" s="44" t="s">
        <v>4</v>
      </c>
      <c r="C101" s="44" t="s">
        <v>88</v>
      </c>
      <c r="D101" s="45" t="s">
        <v>89</v>
      </c>
      <c r="E101" s="23">
        <v>65000</v>
      </c>
      <c r="F101" s="23">
        <v>65000</v>
      </c>
      <c r="G101" s="23">
        <v>21927.15</v>
      </c>
      <c r="H101" s="23">
        <v>33.73</v>
      </c>
      <c r="I101" s="23">
        <v>22327</v>
      </c>
      <c r="J101" s="23">
        <v>22000</v>
      </c>
      <c r="K101" s="23">
        <f t="shared" si="1"/>
        <v>98.53540556277153</v>
      </c>
    </row>
    <row r="102" spans="1:11" s="22" customFormat="1" ht="62.25" customHeight="1" thickBot="1">
      <c r="A102" s="44" t="s">
        <v>4</v>
      </c>
      <c r="B102" s="44" t="s">
        <v>110</v>
      </c>
      <c r="C102" s="44" t="s">
        <v>4</v>
      </c>
      <c r="D102" s="45" t="s">
        <v>111</v>
      </c>
      <c r="E102" s="23">
        <v>1210500</v>
      </c>
      <c r="F102" s="23">
        <v>1210500</v>
      </c>
      <c r="G102" s="23">
        <v>996789.59</v>
      </c>
      <c r="H102" s="23">
        <v>82.35</v>
      </c>
      <c r="I102" s="23">
        <f>SUM(I103:I105)</f>
        <v>1223340</v>
      </c>
      <c r="J102" s="23">
        <f>SUM(J103:J105)</f>
        <v>1220500</v>
      </c>
      <c r="K102" s="23">
        <f t="shared" si="1"/>
        <v>99.76784867657396</v>
      </c>
    </row>
    <row r="103" spans="1:11" s="22" customFormat="1" ht="18" customHeight="1" thickBot="1">
      <c r="A103" s="44" t="s">
        <v>4</v>
      </c>
      <c r="B103" s="44" t="s">
        <v>4</v>
      </c>
      <c r="C103" s="44" t="s">
        <v>112</v>
      </c>
      <c r="D103" s="45" t="s">
        <v>113</v>
      </c>
      <c r="E103" s="23">
        <v>610000</v>
      </c>
      <c r="F103" s="23">
        <v>610000</v>
      </c>
      <c r="G103" s="23">
        <v>466789.78</v>
      </c>
      <c r="H103" s="23">
        <v>76.52</v>
      </c>
      <c r="I103" s="23">
        <v>622390</v>
      </c>
      <c r="J103" s="23">
        <v>620000</v>
      </c>
      <c r="K103" s="23">
        <f t="shared" si="1"/>
        <v>99.61599640097046</v>
      </c>
    </row>
    <row r="104" spans="1:11" s="22" customFormat="1" ht="18" customHeight="1" thickBot="1">
      <c r="A104" s="44" t="s">
        <v>4</v>
      </c>
      <c r="B104" s="44" t="s">
        <v>4</v>
      </c>
      <c r="C104" s="44" t="s">
        <v>22</v>
      </c>
      <c r="D104" s="45" t="s">
        <v>23</v>
      </c>
      <c r="E104" s="23">
        <v>600000</v>
      </c>
      <c r="F104" s="23">
        <v>600000</v>
      </c>
      <c r="G104" s="23">
        <v>529169.77</v>
      </c>
      <c r="H104" s="23">
        <v>88.19</v>
      </c>
      <c r="I104" s="23">
        <v>600000</v>
      </c>
      <c r="J104" s="23">
        <v>600000</v>
      </c>
      <c r="K104" s="23">
        <f t="shared" si="1"/>
        <v>100</v>
      </c>
    </row>
    <row r="105" spans="1:11" s="22" customFormat="1" ht="18.75" customHeight="1" thickBot="1">
      <c r="A105" s="44" t="s">
        <v>4</v>
      </c>
      <c r="B105" s="44" t="s">
        <v>4</v>
      </c>
      <c r="C105" s="44" t="s">
        <v>24</v>
      </c>
      <c r="D105" s="45" t="s">
        <v>25</v>
      </c>
      <c r="E105" s="23">
        <v>500</v>
      </c>
      <c r="F105" s="23">
        <v>500</v>
      </c>
      <c r="G105" s="23">
        <v>830.04</v>
      </c>
      <c r="H105" s="23">
        <v>166.01</v>
      </c>
      <c r="I105" s="23">
        <v>950</v>
      </c>
      <c r="J105" s="23">
        <v>500</v>
      </c>
      <c r="K105" s="23">
        <f t="shared" si="1"/>
        <v>52.63157894736842</v>
      </c>
    </row>
    <row r="106" spans="1:11" s="22" customFormat="1" ht="46.5" customHeight="1" thickBot="1">
      <c r="A106" s="44" t="s">
        <v>4</v>
      </c>
      <c r="B106" s="44" t="s">
        <v>114</v>
      </c>
      <c r="C106" s="44" t="s">
        <v>4</v>
      </c>
      <c r="D106" s="45" t="s">
        <v>115</v>
      </c>
      <c r="E106" s="23">
        <v>25271490</v>
      </c>
      <c r="F106" s="23">
        <v>25271490</v>
      </c>
      <c r="G106" s="23">
        <v>18255907.93</v>
      </c>
      <c r="H106" s="23">
        <v>72.24</v>
      </c>
      <c r="I106" s="23">
        <f>SUM(I107:I108)</f>
        <v>25690898</v>
      </c>
      <c r="J106" s="23">
        <f>SUM(J107:J108)</f>
        <v>27073765</v>
      </c>
      <c r="K106" s="23">
        <f t="shared" si="1"/>
        <v>105.3827118071155</v>
      </c>
    </row>
    <row r="107" spans="1:11" s="22" customFormat="1" ht="15.75" customHeight="1" thickBot="1">
      <c r="A107" s="44" t="s">
        <v>4</v>
      </c>
      <c r="B107" s="44" t="s">
        <v>4</v>
      </c>
      <c r="C107" s="44" t="s">
        <v>116</v>
      </c>
      <c r="D107" s="45" t="s">
        <v>117</v>
      </c>
      <c r="E107" s="23">
        <v>24511490</v>
      </c>
      <c r="F107" s="23">
        <v>24511490</v>
      </c>
      <c r="G107" s="23">
        <v>17371350</v>
      </c>
      <c r="H107" s="23">
        <v>70.87</v>
      </c>
      <c r="I107" s="23">
        <v>24511490</v>
      </c>
      <c r="J107" s="23">
        <v>25893765</v>
      </c>
      <c r="K107" s="23">
        <f t="shared" si="1"/>
        <v>105.6392940616829</v>
      </c>
    </row>
    <row r="108" spans="1:11" s="22" customFormat="1" ht="16.5" thickBot="1">
      <c r="A108" s="44" t="s">
        <v>4</v>
      </c>
      <c r="B108" s="44" t="s">
        <v>4</v>
      </c>
      <c r="C108" s="44" t="s">
        <v>118</v>
      </c>
      <c r="D108" s="45" t="s">
        <v>119</v>
      </c>
      <c r="E108" s="23">
        <v>760000</v>
      </c>
      <c r="F108" s="23">
        <v>760000</v>
      </c>
      <c r="G108" s="23">
        <v>884557.93</v>
      </c>
      <c r="H108" s="23">
        <v>116.39</v>
      </c>
      <c r="I108" s="23">
        <v>1179408</v>
      </c>
      <c r="J108" s="23">
        <v>1180000</v>
      </c>
      <c r="K108" s="23">
        <f t="shared" si="1"/>
        <v>100.05019467393812</v>
      </c>
    </row>
    <row r="109" s="22" customFormat="1" ht="12.75" customHeight="1" thickBot="1">
      <c r="K109" s="23"/>
    </row>
    <row r="110" spans="1:11" s="22" customFormat="1" ht="18" customHeight="1" thickBot="1">
      <c r="A110" s="44" t="s">
        <v>120</v>
      </c>
      <c r="B110" s="44" t="s">
        <v>4</v>
      </c>
      <c r="C110" s="44" t="s">
        <v>4</v>
      </c>
      <c r="D110" s="45" t="s">
        <v>121</v>
      </c>
      <c r="E110" s="23">
        <v>21041992</v>
      </c>
      <c r="F110" s="23">
        <v>21311979</v>
      </c>
      <c r="G110" s="23">
        <v>17940965.23</v>
      </c>
      <c r="H110" s="23">
        <v>84.18</v>
      </c>
      <c r="I110" s="23">
        <f>SUM(I111,I113,I115,I117,I119)</f>
        <v>21340979</v>
      </c>
      <c r="J110" s="23">
        <f>SUM(J111,J113,J115,J117,J119)</f>
        <v>23416333</v>
      </c>
      <c r="K110" s="23">
        <f t="shared" si="1"/>
        <v>109.72473662056458</v>
      </c>
    </row>
    <row r="111" spans="1:11" s="22" customFormat="1" ht="42.75" customHeight="1" thickBot="1">
      <c r="A111" s="44" t="s">
        <v>4</v>
      </c>
      <c r="B111" s="44" t="s">
        <v>122</v>
      </c>
      <c r="C111" s="44" t="s">
        <v>4</v>
      </c>
      <c r="D111" s="45" t="s">
        <v>123</v>
      </c>
      <c r="E111" s="23">
        <v>19733385</v>
      </c>
      <c r="F111" s="23">
        <v>20003372</v>
      </c>
      <c r="G111" s="23">
        <v>16925931</v>
      </c>
      <c r="H111" s="23">
        <v>84.62</v>
      </c>
      <c r="I111" s="23">
        <f>SUM(I112)</f>
        <v>20003372</v>
      </c>
      <c r="J111" s="23">
        <f>SUM(J112)</f>
        <v>21011989</v>
      </c>
      <c r="K111" s="23">
        <f t="shared" si="1"/>
        <v>105.04223487919937</v>
      </c>
    </row>
    <row r="112" spans="1:11" s="22" customFormat="1" ht="17.25" customHeight="1" thickBot="1">
      <c r="A112" s="44" t="s">
        <v>4</v>
      </c>
      <c r="B112" s="44" t="s">
        <v>4</v>
      </c>
      <c r="C112" s="44" t="s">
        <v>124</v>
      </c>
      <c r="D112" s="45" t="s">
        <v>125</v>
      </c>
      <c r="E112" s="23">
        <v>19733385</v>
      </c>
      <c r="F112" s="23">
        <v>20003372</v>
      </c>
      <c r="G112" s="23">
        <v>16925931</v>
      </c>
      <c r="H112" s="23">
        <v>84.62</v>
      </c>
      <c r="I112" s="23">
        <v>20003372</v>
      </c>
      <c r="J112" s="23">
        <v>21011989</v>
      </c>
      <c r="K112" s="23">
        <f t="shared" si="1"/>
        <v>105.04223487919937</v>
      </c>
    </row>
    <row r="113" spans="1:11" s="22" customFormat="1" ht="28.5" customHeight="1" thickBot="1">
      <c r="A113" s="44" t="s">
        <v>4</v>
      </c>
      <c r="B113" s="44" t="s">
        <v>126</v>
      </c>
      <c r="C113" s="44" t="s">
        <v>4</v>
      </c>
      <c r="D113" s="45" t="s">
        <v>127</v>
      </c>
      <c r="E113" s="23">
        <v>661517</v>
      </c>
      <c r="F113" s="23">
        <v>661517</v>
      </c>
      <c r="G113" s="23">
        <v>496134</v>
      </c>
      <c r="H113" s="23">
        <v>75</v>
      </c>
      <c r="I113" s="23">
        <f>SUM(I114)</f>
        <v>661517</v>
      </c>
      <c r="J113" s="23">
        <f>SUM(J114)</f>
        <v>1741092</v>
      </c>
      <c r="K113" s="23">
        <f t="shared" si="1"/>
        <v>263.19686417733783</v>
      </c>
    </row>
    <row r="114" spans="1:11" s="22" customFormat="1" ht="15.75" customHeight="1" thickBot="1">
      <c r="A114" s="44" t="s">
        <v>4</v>
      </c>
      <c r="B114" s="44" t="s">
        <v>4</v>
      </c>
      <c r="C114" s="44" t="s">
        <v>124</v>
      </c>
      <c r="D114" s="45" t="s">
        <v>125</v>
      </c>
      <c r="E114" s="23">
        <v>661517</v>
      </c>
      <c r="F114" s="23">
        <v>661517</v>
      </c>
      <c r="G114" s="23">
        <v>496134</v>
      </c>
      <c r="H114" s="23">
        <v>75</v>
      </c>
      <c r="I114" s="23">
        <v>661517</v>
      </c>
      <c r="J114" s="23">
        <v>1741092</v>
      </c>
      <c r="K114" s="23">
        <f t="shared" si="1"/>
        <v>263.19686417733783</v>
      </c>
    </row>
    <row r="115" spans="1:11" s="22" customFormat="1" ht="20.25" customHeight="1" thickBot="1">
      <c r="A115" s="44" t="s">
        <v>4</v>
      </c>
      <c r="B115" s="44" t="s">
        <v>128</v>
      </c>
      <c r="C115" s="44" t="s">
        <v>4</v>
      </c>
      <c r="D115" s="45" t="s">
        <v>129</v>
      </c>
      <c r="E115" s="23">
        <v>96000</v>
      </c>
      <c r="F115" s="23">
        <v>96000</v>
      </c>
      <c r="G115" s="23">
        <v>106272.98</v>
      </c>
      <c r="H115" s="23">
        <v>110.7</v>
      </c>
      <c r="I115" s="23">
        <f>SUM(I116)</f>
        <v>125000</v>
      </c>
      <c r="J115" s="23">
        <f>SUM(J116)</f>
        <v>130000</v>
      </c>
      <c r="K115" s="23">
        <f t="shared" si="1"/>
        <v>104</v>
      </c>
    </row>
    <row r="116" spans="1:11" s="22" customFormat="1" ht="15.75" customHeight="1" thickBot="1">
      <c r="A116" s="44" t="s">
        <v>4</v>
      </c>
      <c r="B116" s="44" t="s">
        <v>4</v>
      </c>
      <c r="C116" s="44" t="s">
        <v>24</v>
      </c>
      <c r="D116" s="45" t="s">
        <v>25</v>
      </c>
      <c r="E116" s="23">
        <v>96000</v>
      </c>
      <c r="F116" s="23">
        <v>96000</v>
      </c>
      <c r="G116" s="23">
        <v>106272.98</v>
      </c>
      <c r="H116" s="23">
        <v>110.7</v>
      </c>
      <c r="I116" s="23">
        <v>125000</v>
      </c>
      <c r="J116" s="23">
        <v>130000</v>
      </c>
      <c r="K116" s="23">
        <f t="shared" si="1"/>
        <v>104</v>
      </c>
    </row>
    <row r="117" spans="1:11" s="22" customFormat="1" ht="18.75" customHeight="1" thickBot="1">
      <c r="A117" s="44" t="s">
        <v>4</v>
      </c>
      <c r="B117" s="44" t="s">
        <v>130</v>
      </c>
      <c r="C117" s="44" t="s">
        <v>4</v>
      </c>
      <c r="D117" s="45" t="s">
        <v>131</v>
      </c>
      <c r="E117" s="23">
        <f>0-0</f>
        <v>0</v>
      </c>
      <c r="F117" s="23">
        <f>0-0</f>
        <v>0</v>
      </c>
      <c r="G117" s="23">
        <v>-688.75</v>
      </c>
      <c r="H117" s="23">
        <v>0</v>
      </c>
      <c r="I117" s="23">
        <f>SUM(I118)</f>
        <v>0</v>
      </c>
      <c r="J117" s="23">
        <f>SUM(J118)</f>
        <v>0</v>
      </c>
      <c r="K117" s="23">
        <v>0</v>
      </c>
    </row>
    <row r="118" spans="1:11" s="22" customFormat="1" ht="16.5" thickBot="1">
      <c r="A118" s="44" t="s">
        <v>4</v>
      </c>
      <c r="B118" s="44" t="s">
        <v>4</v>
      </c>
      <c r="C118" s="44" t="s">
        <v>132</v>
      </c>
      <c r="D118" s="45" t="s">
        <v>131</v>
      </c>
      <c r="E118" s="23">
        <f>0-0</f>
        <v>0</v>
      </c>
      <c r="F118" s="23">
        <f>0-0</f>
        <v>0</v>
      </c>
      <c r="G118" s="23">
        <v>-688.75</v>
      </c>
      <c r="H118" s="23">
        <v>0</v>
      </c>
      <c r="I118" s="23">
        <f>0-0</f>
        <v>0</v>
      </c>
      <c r="J118" s="23">
        <v>0</v>
      </c>
      <c r="K118" s="23">
        <v>0</v>
      </c>
    </row>
    <row r="119" spans="1:11" s="22" customFormat="1" ht="18" customHeight="1" thickBot="1">
      <c r="A119" s="44" t="s">
        <v>4</v>
      </c>
      <c r="B119" s="44" t="s">
        <v>133</v>
      </c>
      <c r="C119" s="44" t="s">
        <v>4</v>
      </c>
      <c r="D119" s="45" t="s">
        <v>134</v>
      </c>
      <c r="E119" s="23">
        <v>551090</v>
      </c>
      <c r="F119" s="23">
        <v>551090</v>
      </c>
      <c r="G119" s="23">
        <v>413316</v>
      </c>
      <c r="H119" s="23">
        <v>75</v>
      </c>
      <c r="I119" s="23">
        <f>SUM(I120)</f>
        <v>551090</v>
      </c>
      <c r="J119" s="23">
        <f>SUM(J120)</f>
        <v>533252</v>
      </c>
      <c r="K119" s="23">
        <f t="shared" si="1"/>
        <v>96.76314213649313</v>
      </c>
    </row>
    <row r="120" spans="1:11" s="22" customFormat="1" ht="18" customHeight="1" thickBot="1">
      <c r="A120" s="44" t="s">
        <v>4</v>
      </c>
      <c r="B120" s="44" t="s">
        <v>4</v>
      </c>
      <c r="C120" s="44" t="s">
        <v>124</v>
      </c>
      <c r="D120" s="45" t="s">
        <v>125</v>
      </c>
      <c r="E120" s="23">
        <v>551090</v>
      </c>
      <c r="F120" s="23">
        <v>551090</v>
      </c>
      <c r="G120" s="23">
        <v>413316</v>
      </c>
      <c r="H120" s="23">
        <v>75</v>
      </c>
      <c r="I120" s="23">
        <v>551090</v>
      </c>
      <c r="J120" s="23">
        <v>533252</v>
      </c>
      <c r="K120" s="23">
        <f t="shared" si="1"/>
        <v>96.76314213649313</v>
      </c>
    </row>
    <row r="121" s="22" customFormat="1" ht="12.75" customHeight="1" thickBot="1">
      <c r="K121" s="23"/>
    </row>
    <row r="122" spans="1:11" s="22" customFormat="1" ht="18.75" customHeight="1" thickBot="1">
      <c r="A122" s="44" t="s">
        <v>135</v>
      </c>
      <c r="B122" s="44" t="s">
        <v>4</v>
      </c>
      <c r="C122" s="44" t="s">
        <v>4</v>
      </c>
      <c r="D122" s="45" t="s">
        <v>136</v>
      </c>
      <c r="E122" s="23">
        <v>2961867</v>
      </c>
      <c r="F122" s="23">
        <v>2967317.3</v>
      </c>
      <c r="G122" s="23">
        <v>1986681.91</v>
      </c>
      <c r="H122" s="23">
        <v>66.95</v>
      </c>
      <c r="I122" s="23">
        <f>SUM(I123,I128,I136,I138)</f>
        <v>2601089.9200000004</v>
      </c>
      <c r="J122" s="23">
        <f>SUM(J123,J128,J136,J138)</f>
        <v>2727605</v>
      </c>
      <c r="K122" s="23">
        <f t="shared" si="1"/>
        <v>104.86392565774887</v>
      </c>
    </row>
    <row r="123" spans="1:11" s="22" customFormat="1" ht="18.75" customHeight="1" thickBot="1">
      <c r="A123" s="44" t="s">
        <v>4</v>
      </c>
      <c r="B123" s="44" t="s">
        <v>137</v>
      </c>
      <c r="C123" s="44" t="s">
        <v>4</v>
      </c>
      <c r="D123" s="45" t="s">
        <v>138</v>
      </c>
      <c r="E123" s="23">
        <v>13300</v>
      </c>
      <c r="F123" s="23">
        <v>50296.3</v>
      </c>
      <c r="G123" s="23">
        <v>43997.47</v>
      </c>
      <c r="H123" s="23">
        <v>87.48</v>
      </c>
      <c r="I123" s="23">
        <f>SUM(I124:I127)</f>
        <v>46240.91</v>
      </c>
      <c r="J123" s="23">
        <f>SUM(J124:J127)</f>
        <v>11000</v>
      </c>
      <c r="K123" s="23">
        <f t="shared" si="1"/>
        <v>23.788459180409728</v>
      </c>
    </row>
    <row r="124" spans="1:11" s="22" customFormat="1" ht="37.5" customHeight="1" thickBot="1">
      <c r="A124" s="44" t="s">
        <v>4</v>
      </c>
      <c r="B124" s="44" t="s">
        <v>4</v>
      </c>
      <c r="C124" s="44" t="s">
        <v>37</v>
      </c>
      <c r="D124" s="45" t="s">
        <v>38</v>
      </c>
      <c r="E124" s="23">
        <f>0-0</f>
        <v>0</v>
      </c>
      <c r="F124" s="23">
        <f>0-0</f>
        <v>0</v>
      </c>
      <c r="G124" s="23">
        <v>254.61</v>
      </c>
      <c r="H124" s="23">
        <v>0</v>
      </c>
      <c r="I124" s="23">
        <v>254.61</v>
      </c>
      <c r="J124" s="23">
        <v>0</v>
      </c>
      <c r="K124" s="23">
        <f t="shared" si="1"/>
        <v>0</v>
      </c>
    </row>
    <row r="125" spans="1:11" s="22" customFormat="1" ht="15.75" customHeight="1" thickBot="1">
      <c r="A125" s="44" t="s">
        <v>4</v>
      </c>
      <c r="B125" s="44" t="s">
        <v>4</v>
      </c>
      <c r="C125" s="44" t="s">
        <v>22</v>
      </c>
      <c r="D125" s="45" t="s">
        <v>23</v>
      </c>
      <c r="E125" s="23">
        <v>1000</v>
      </c>
      <c r="F125" s="23">
        <v>1000</v>
      </c>
      <c r="G125" s="23">
        <v>614</v>
      </c>
      <c r="H125" s="23">
        <v>61.4</v>
      </c>
      <c r="I125" s="23">
        <v>814</v>
      </c>
      <c r="J125" s="23">
        <v>1000</v>
      </c>
      <c r="K125" s="23">
        <f t="shared" si="1"/>
        <v>122.85012285012284</v>
      </c>
    </row>
    <row r="126" spans="1:11" s="22" customFormat="1" ht="15.75" customHeight="1" thickBot="1">
      <c r="A126" s="44" t="s">
        <v>4</v>
      </c>
      <c r="B126" s="44" t="s">
        <v>4</v>
      </c>
      <c r="C126" s="44" t="s">
        <v>24</v>
      </c>
      <c r="D126" s="45" t="s">
        <v>25</v>
      </c>
      <c r="E126" s="23">
        <v>12300</v>
      </c>
      <c r="F126" s="23">
        <v>12300</v>
      </c>
      <c r="G126" s="23">
        <v>6132.56</v>
      </c>
      <c r="H126" s="23">
        <v>49.86</v>
      </c>
      <c r="I126" s="23">
        <v>8176</v>
      </c>
      <c r="J126" s="23">
        <v>10000</v>
      </c>
      <c r="K126" s="23">
        <f t="shared" si="1"/>
        <v>122.30919765166341</v>
      </c>
    </row>
    <row r="127" spans="1:11" s="22" customFormat="1" ht="72.75" customHeight="1" thickBot="1">
      <c r="A127" s="44" t="s">
        <v>4</v>
      </c>
      <c r="B127" s="44" t="s">
        <v>4</v>
      </c>
      <c r="C127" s="44" t="s">
        <v>13</v>
      </c>
      <c r="D127" s="45" t="s">
        <v>14</v>
      </c>
      <c r="E127" s="23">
        <f>0-0</f>
        <v>0</v>
      </c>
      <c r="F127" s="23">
        <v>36996.3</v>
      </c>
      <c r="G127" s="23">
        <v>36996.3</v>
      </c>
      <c r="H127" s="23">
        <v>100</v>
      </c>
      <c r="I127" s="23">
        <v>36996.3</v>
      </c>
      <c r="J127" s="23">
        <v>0</v>
      </c>
      <c r="K127" s="23">
        <f t="shared" si="1"/>
        <v>0</v>
      </c>
    </row>
    <row r="128" spans="1:11" s="22" customFormat="1" ht="17.25" customHeight="1" thickBot="1">
      <c r="A128" s="44" t="s">
        <v>4</v>
      </c>
      <c r="B128" s="44" t="s">
        <v>139</v>
      </c>
      <c r="C128" s="44" t="s">
        <v>4</v>
      </c>
      <c r="D128" s="45" t="s">
        <v>140</v>
      </c>
      <c r="E128" s="23">
        <v>2913917</v>
      </c>
      <c r="F128" s="23">
        <v>2882371</v>
      </c>
      <c r="G128" s="23">
        <v>1917387.59</v>
      </c>
      <c r="H128" s="23">
        <v>66.52</v>
      </c>
      <c r="I128" s="23">
        <f>SUM(I129:I135)</f>
        <v>2521034.0100000002</v>
      </c>
      <c r="J128" s="23">
        <f>SUM(J129:J135)</f>
        <v>2603254</v>
      </c>
      <c r="K128" s="23">
        <f aca="true" t="shared" si="2" ref="K128:K191">SUM(J128/I128)*100</f>
        <v>103.26135981005666</v>
      </c>
    </row>
    <row r="129" spans="1:11" s="22" customFormat="1" ht="17.25" customHeight="1" thickBot="1">
      <c r="A129" s="44" t="s">
        <v>4</v>
      </c>
      <c r="B129" s="44" t="s">
        <v>4</v>
      </c>
      <c r="C129" s="44" t="s">
        <v>22</v>
      </c>
      <c r="D129" s="45" t="s">
        <v>23</v>
      </c>
      <c r="E129" s="23">
        <v>552809</v>
      </c>
      <c r="F129" s="23">
        <v>552809</v>
      </c>
      <c r="G129" s="23">
        <v>243448.65</v>
      </c>
      <c r="H129" s="23">
        <v>44.04</v>
      </c>
      <c r="I129" s="23">
        <v>324596</v>
      </c>
      <c r="J129" s="23">
        <v>350500</v>
      </c>
      <c r="K129" s="23">
        <f t="shared" si="2"/>
        <v>107.98038176687328</v>
      </c>
    </row>
    <row r="130" spans="1:11" s="22" customFormat="1" ht="90.75" customHeight="1" thickBot="1">
      <c r="A130" s="44" t="s">
        <v>4</v>
      </c>
      <c r="B130" s="44" t="s">
        <v>4</v>
      </c>
      <c r="C130" s="44" t="s">
        <v>9</v>
      </c>
      <c r="D130" s="45" t="s">
        <v>10</v>
      </c>
      <c r="E130" s="23">
        <v>5741</v>
      </c>
      <c r="F130" s="23">
        <v>5741</v>
      </c>
      <c r="G130" s="23">
        <v>4376.8</v>
      </c>
      <c r="H130" s="23">
        <v>76.24</v>
      </c>
      <c r="I130" s="23">
        <v>5832</v>
      </c>
      <c r="J130" s="23">
        <v>5741</v>
      </c>
      <c r="K130" s="23">
        <f t="shared" si="2"/>
        <v>98.43964334705075</v>
      </c>
    </row>
    <row r="131" spans="1:11" s="22" customFormat="1" ht="18.75" customHeight="1" thickBot="1">
      <c r="A131" s="44" t="s">
        <v>4</v>
      </c>
      <c r="B131" s="44" t="s">
        <v>4</v>
      </c>
      <c r="C131" s="46">
        <v>830</v>
      </c>
      <c r="D131" s="45" t="s">
        <v>40</v>
      </c>
      <c r="E131" s="23">
        <v>725970</v>
      </c>
      <c r="F131" s="23">
        <v>725970</v>
      </c>
      <c r="G131" s="23">
        <v>524200.41</v>
      </c>
      <c r="H131" s="23">
        <v>72.21</v>
      </c>
      <c r="I131" s="23">
        <v>698932</v>
      </c>
      <c r="J131" s="23">
        <v>720900</v>
      </c>
      <c r="K131" s="23">
        <f t="shared" si="2"/>
        <v>103.1430811581098</v>
      </c>
    </row>
    <row r="132" spans="1:11" s="22" customFormat="1" ht="18.75" customHeight="1" thickBot="1">
      <c r="A132" s="44" t="s">
        <v>4</v>
      </c>
      <c r="B132" s="44" t="s">
        <v>4</v>
      </c>
      <c r="C132" s="44" t="s">
        <v>24</v>
      </c>
      <c r="D132" s="45" t="s">
        <v>25</v>
      </c>
      <c r="E132" s="23">
        <v>10000</v>
      </c>
      <c r="F132" s="23">
        <v>10000</v>
      </c>
      <c r="G132" s="23">
        <v>6766.47</v>
      </c>
      <c r="H132" s="23">
        <v>67.66</v>
      </c>
      <c r="I132" s="23">
        <v>9020</v>
      </c>
      <c r="J132" s="23">
        <v>10000</v>
      </c>
      <c r="K132" s="23">
        <f t="shared" si="2"/>
        <v>110.86474501108647</v>
      </c>
    </row>
    <row r="133" spans="1:11" s="22" customFormat="1" ht="17.25" customHeight="1" thickBot="1">
      <c r="A133" s="44" t="s">
        <v>4</v>
      </c>
      <c r="B133" s="44" t="s">
        <v>4</v>
      </c>
      <c r="C133" s="46">
        <v>970</v>
      </c>
      <c r="D133" s="45" t="s">
        <v>12</v>
      </c>
      <c r="E133" s="23">
        <v>203517</v>
      </c>
      <c r="F133" s="23">
        <v>211616</v>
      </c>
      <c r="G133" s="23">
        <v>106409.57</v>
      </c>
      <c r="H133" s="23">
        <v>50.28</v>
      </c>
      <c r="I133" s="23">
        <v>106409.57</v>
      </c>
      <c r="J133" s="23">
        <f>100000+40000</f>
        <v>140000</v>
      </c>
      <c r="K133" s="23">
        <f t="shared" si="2"/>
        <v>131.56711374738194</v>
      </c>
    </row>
    <row r="134" spans="1:12" s="22" customFormat="1" ht="56.25" customHeight="1" thickBot="1">
      <c r="A134" s="44" t="s">
        <v>4</v>
      </c>
      <c r="B134" s="44" t="s">
        <v>4</v>
      </c>
      <c r="C134" s="44" t="s">
        <v>141</v>
      </c>
      <c r="D134" s="45" t="s">
        <v>142</v>
      </c>
      <c r="E134" s="23">
        <v>1415880</v>
      </c>
      <c r="F134" s="23">
        <v>1376235</v>
      </c>
      <c r="G134" s="23">
        <v>1032176.25</v>
      </c>
      <c r="H134" s="23">
        <v>75</v>
      </c>
      <c r="I134" s="23">
        <v>1376235</v>
      </c>
      <c r="J134" s="23">
        <v>1376113</v>
      </c>
      <c r="K134" s="23">
        <f t="shared" si="2"/>
        <v>99.99113523489811</v>
      </c>
      <c r="L134" s="47">
        <f>J134+J137</f>
        <v>1486864</v>
      </c>
    </row>
    <row r="135" spans="1:11" s="22" customFormat="1" ht="92.25" customHeight="1" thickBot="1">
      <c r="A135" s="44" t="s">
        <v>4</v>
      </c>
      <c r="B135" s="44" t="s">
        <v>4</v>
      </c>
      <c r="C135" s="44" t="s">
        <v>143</v>
      </c>
      <c r="D135" s="45" t="s">
        <v>144</v>
      </c>
      <c r="E135" s="23">
        <f>0-0</f>
        <v>0</v>
      </c>
      <c r="F135" s="23">
        <f>0-0</f>
        <v>0</v>
      </c>
      <c r="G135" s="23">
        <v>9.44</v>
      </c>
      <c r="H135" s="23">
        <v>0</v>
      </c>
      <c r="I135" s="23">
        <v>9.44</v>
      </c>
      <c r="J135" s="23">
        <v>0</v>
      </c>
      <c r="K135" s="23">
        <f t="shared" si="2"/>
        <v>0</v>
      </c>
    </row>
    <row r="136" spans="1:11" s="22" customFormat="1" ht="21.75" customHeight="1" thickBot="1">
      <c r="A136" s="44" t="s">
        <v>4</v>
      </c>
      <c r="B136" s="44" t="s">
        <v>145</v>
      </c>
      <c r="C136" s="44" t="s">
        <v>4</v>
      </c>
      <c r="D136" s="45" t="s">
        <v>146</v>
      </c>
      <c r="E136" s="23">
        <v>31050</v>
      </c>
      <c r="F136" s="23">
        <v>31050</v>
      </c>
      <c r="G136" s="23">
        <v>23287.5</v>
      </c>
      <c r="H136" s="23">
        <v>75</v>
      </c>
      <c r="I136" s="23">
        <f>SUM(I137)</f>
        <v>31050</v>
      </c>
      <c r="J136" s="23">
        <f>SUM(J137)</f>
        <v>110751</v>
      </c>
      <c r="K136" s="23">
        <f t="shared" si="2"/>
        <v>356.68599033816423</v>
      </c>
    </row>
    <row r="137" spans="1:11" s="22" customFormat="1" ht="57" customHeight="1" thickBot="1">
      <c r="A137" s="44" t="s">
        <v>4</v>
      </c>
      <c r="B137" s="44" t="s">
        <v>4</v>
      </c>
      <c r="C137" s="44" t="s">
        <v>141</v>
      </c>
      <c r="D137" s="45" t="s">
        <v>142</v>
      </c>
      <c r="E137" s="23">
        <v>31050</v>
      </c>
      <c r="F137" s="23">
        <v>31050</v>
      </c>
      <c r="G137" s="23">
        <v>23287.5</v>
      </c>
      <c r="H137" s="23">
        <v>75</v>
      </c>
      <c r="I137" s="23">
        <v>31050</v>
      </c>
      <c r="J137" s="23">
        <v>110751</v>
      </c>
      <c r="K137" s="23">
        <f t="shared" si="2"/>
        <v>356.68599033816423</v>
      </c>
    </row>
    <row r="138" spans="1:11" s="22" customFormat="1" ht="16.5" thickBot="1">
      <c r="A138" s="44" t="s">
        <v>4</v>
      </c>
      <c r="B138" s="44" t="s">
        <v>147</v>
      </c>
      <c r="C138" s="44" t="s">
        <v>4</v>
      </c>
      <c r="D138" s="45" t="s">
        <v>148</v>
      </c>
      <c r="E138" s="23">
        <v>3600</v>
      </c>
      <c r="F138" s="23">
        <v>3600</v>
      </c>
      <c r="G138" s="23">
        <v>2009.35</v>
      </c>
      <c r="H138" s="23">
        <v>55.82</v>
      </c>
      <c r="I138" s="23">
        <f>SUM(I139:I140)</f>
        <v>2765</v>
      </c>
      <c r="J138" s="23">
        <f>SUM(J139:J140)</f>
        <v>2600</v>
      </c>
      <c r="K138" s="23">
        <f t="shared" si="2"/>
        <v>94.03254972875226</v>
      </c>
    </row>
    <row r="139" spans="1:11" s="22" customFormat="1" ht="16.5" thickBot="1">
      <c r="A139" s="44" t="s">
        <v>4</v>
      </c>
      <c r="B139" s="44" t="s">
        <v>4</v>
      </c>
      <c r="C139" s="44" t="s">
        <v>22</v>
      </c>
      <c r="D139" s="45" t="s">
        <v>23</v>
      </c>
      <c r="E139" s="23">
        <v>800</v>
      </c>
      <c r="F139" s="23">
        <v>800</v>
      </c>
      <c r="G139" s="23">
        <v>411</v>
      </c>
      <c r="H139" s="23">
        <v>51.38</v>
      </c>
      <c r="I139" s="23">
        <v>565</v>
      </c>
      <c r="J139" s="23">
        <v>600</v>
      </c>
      <c r="K139" s="23">
        <f t="shared" si="2"/>
        <v>106.19469026548674</v>
      </c>
    </row>
    <row r="140" spans="1:11" s="22" customFormat="1" ht="16.5" thickBot="1">
      <c r="A140" s="44" t="s">
        <v>4</v>
      </c>
      <c r="B140" s="44" t="s">
        <v>4</v>
      </c>
      <c r="C140" s="44" t="s">
        <v>24</v>
      </c>
      <c r="D140" s="45" t="s">
        <v>25</v>
      </c>
      <c r="E140" s="23">
        <v>2800</v>
      </c>
      <c r="F140" s="23">
        <v>2800</v>
      </c>
      <c r="G140" s="23">
        <v>1598.35</v>
      </c>
      <c r="H140" s="23">
        <v>57.08</v>
      </c>
      <c r="I140" s="23">
        <v>2200</v>
      </c>
      <c r="J140" s="23">
        <v>2000</v>
      </c>
      <c r="K140" s="23">
        <f t="shared" si="2"/>
        <v>90.9090909090909</v>
      </c>
    </row>
    <row r="141" s="48" customFormat="1" ht="12.75" customHeight="1" thickBot="1">
      <c r="K141" s="49"/>
    </row>
    <row r="142" spans="1:11" s="22" customFormat="1" ht="16.5" thickBot="1">
      <c r="A142" s="44" t="s">
        <v>149</v>
      </c>
      <c r="B142" s="44" t="s">
        <v>4</v>
      </c>
      <c r="C142" s="44" t="s">
        <v>4</v>
      </c>
      <c r="D142" s="45" t="s">
        <v>150</v>
      </c>
      <c r="E142" s="23">
        <v>770000</v>
      </c>
      <c r="F142" s="23">
        <v>770000</v>
      </c>
      <c r="G142" s="23">
        <v>746992.55</v>
      </c>
      <c r="H142" s="23">
        <v>97.01</v>
      </c>
      <c r="I142" s="23">
        <f>SUM(I143)</f>
        <v>772336.89</v>
      </c>
      <c r="J142" s="23">
        <f>SUM(J143)</f>
        <v>780000</v>
      </c>
      <c r="K142" s="23">
        <f t="shared" si="2"/>
        <v>100.99219784775526</v>
      </c>
    </row>
    <row r="143" spans="1:11" s="22" customFormat="1" ht="16.5" thickBot="1">
      <c r="A143" s="44" t="s">
        <v>4</v>
      </c>
      <c r="B143" s="44" t="s">
        <v>151</v>
      </c>
      <c r="C143" s="44" t="s">
        <v>4</v>
      </c>
      <c r="D143" s="45" t="s">
        <v>152</v>
      </c>
      <c r="E143" s="23">
        <v>770000</v>
      </c>
      <c r="F143" s="23">
        <v>770000</v>
      </c>
      <c r="G143" s="23">
        <v>746992.55</v>
      </c>
      <c r="H143" s="23">
        <v>97.01</v>
      </c>
      <c r="I143" s="23">
        <f>SUM(I144:I146)</f>
        <v>772336.89</v>
      </c>
      <c r="J143" s="23">
        <f>SUM(J144:J146)</f>
        <v>780000</v>
      </c>
      <c r="K143" s="23">
        <f t="shared" si="2"/>
        <v>100.99219784775526</v>
      </c>
    </row>
    <row r="144" spans="1:11" s="22" customFormat="1" ht="37.5" customHeight="1" thickBot="1">
      <c r="A144" s="44" t="s">
        <v>4</v>
      </c>
      <c r="B144" s="44" t="s">
        <v>4</v>
      </c>
      <c r="C144" s="44" t="s">
        <v>153</v>
      </c>
      <c r="D144" s="45" t="s">
        <v>154</v>
      </c>
      <c r="E144" s="23">
        <v>770000</v>
      </c>
      <c r="F144" s="23">
        <v>770000</v>
      </c>
      <c r="G144" s="23">
        <v>744655.66</v>
      </c>
      <c r="H144" s="23">
        <v>96.71</v>
      </c>
      <c r="I144" s="23">
        <v>770000</v>
      </c>
      <c r="J144" s="23">
        <v>780000</v>
      </c>
      <c r="K144" s="23">
        <f t="shared" si="2"/>
        <v>101.29870129870129</v>
      </c>
    </row>
    <row r="145" spans="1:11" s="22" customFormat="1" ht="16.5" thickBot="1">
      <c r="A145" s="44" t="s">
        <v>4</v>
      </c>
      <c r="B145" s="44" t="s">
        <v>4</v>
      </c>
      <c r="C145" s="44" t="s">
        <v>24</v>
      </c>
      <c r="D145" s="45" t="s">
        <v>25</v>
      </c>
      <c r="E145" s="23">
        <f>0-0</f>
        <v>0</v>
      </c>
      <c r="F145" s="23">
        <f>0-0</f>
        <v>0</v>
      </c>
      <c r="G145" s="23">
        <v>12.1</v>
      </c>
      <c r="H145" s="23">
        <v>0</v>
      </c>
      <c r="I145" s="23">
        <v>12.1</v>
      </c>
      <c r="J145" s="23">
        <v>0</v>
      </c>
      <c r="K145" s="23">
        <f t="shared" si="2"/>
        <v>0</v>
      </c>
    </row>
    <row r="146" spans="1:11" s="22" customFormat="1" ht="89.25" customHeight="1" thickBot="1">
      <c r="A146" s="44" t="s">
        <v>4</v>
      </c>
      <c r="B146" s="44" t="s">
        <v>4</v>
      </c>
      <c r="C146" s="44" t="s">
        <v>143</v>
      </c>
      <c r="D146" s="45" t="s">
        <v>144</v>
      </c>
      <c r="E146" s="23">
        <f>0-0</f>
        <v>0</v>
      </c>
      <c r="F146" s="23">
        <f>0-0</f>
        <v>0</v>
      </c>
      <c r="G146" s="23">
        <v>2324.79</v>
      </c>
      <c r="H146" s="23">
        <v>0</v>
      </c>
      <c r="I146" s="23">
        <v>2324.79</v>
      </c>
      <c r="J146" s="23">
        <v>0</v>
      </c>
      <c r="K146" s="23">
        <f t="shared" si="2"/>
        <v>0</v>
      </c>
    </row>
    <row r="147" ht="12.75" customHeight="1" thickBot="1">
      <c r="K147" s="21"/>
    </row>
    <row r="148" spans="1:11" ht="16.5" thickBot="1">
      <c r="A148" s="19" t="s">
        <v>155</v>
      </c>
      <c r="B148" s="19" t="s">
        <v>4</v>
      </c>
      <c r="C148" s="19" t="s">
        <v>4</v>
      </c>
      <c r="D148" s="20" t="s">
        <v>156</v>
      </c>
      <c r="E148" s="21">
        <v>10442842</v>
      </c>
      <c r="F148" s="21">
        <v>11483845.5</v>
      </c>
      <c r="G148" s="21">
        <v>9636199.98</v>
      </c>
      <c r="H148" s="21">
        <v>83.91</v>
      </c>
      <c r="I148" s="21">
        <f>SUM(I149,I152,I154,I159,I162,I165,I167,I170,I175,I177,I181)</f>
        <v>11509284.8</v>
      </c>
      <c r="J148" s="21">
        <f>SUM(J149,J152,J154,J159,J162,J165,J167,J170,J175,J177,J181)</f>
        <v>9250250</v>
      </c>
      <c r="K148" s="21">
        <f t="shared" si="2"/>
        <v>80.37206621214203</v>
      </c>
    </row>
    <row r="149" spans="1:11" ht="16.5" thickBot="1">
      <c r="A149" s="19" t="s">
        <v>4</v>
      </c>
      <c r="B149" s="19" t="s">
        <v>157</v>
      </c>
      <c r="C149" s="19" t="s">
        <v>4</v>
      </c>
      <c r="D149" s="20" t="s">
        <v>158</v>
      </c>
      <c r="E149" s="21">
        <v>550</v>
      </c>
      <c r="F149" s="21">
        <v>550</v>
      </c>
      <c r="G149" s="21">
        <v>18978.97</v>
      </c>
      <c r="H149" s="21">
        <f>SUM(G149/F149)*100</f>
        <v>3450.721818181818</v>
      </c>
      <c r="I149" s="21">
        <f>SUM(I150:I151)</f>
        <v>20550</v>
      </c>
      <c r="J149" s="21">
        <f>SUM(J150:J151)</f>
        <v>550</v>
      </c>
      <c r="K149" s="21">
        <f t="shared" si="2"/>
        <v>2.67639902676399</v>
      </c>
    </row>
    <row r="150" spans="1:11" s="22" customFormat="1" ht="16.5" thickBot="1">
      <c r="A150" s="44" t="s">
        <v>4</v>
      </c>
      <c r="B150" s="44" t="s">
        <v>4</v>
      </c>
      <c r="C150" s="44" t="s">
        <v>24</v>
      </c>
      <c r="D150" s="45" t="s">
        <v>25</v>
      </c>
      <c r="E150" s="23">
        <v>550</v>
      </c>
      <c r="F150" s="23">
        <v>550</v>
      </c>
      <c r="G150" s="23">
        <v>498.88</v>
      </c>
      <c r="H150" s="23">
        <v>90.71</v>
      </c>
      <c r="I150" s="23">
        <v>550</v>
      </c>
      <c r="J150" s="23">
        <v>550</v>
      </c>
      <c r="K150" s="23">
        <f t="shared" si="2"/>
        <v>100</v>
      </c>
    </row>
    <row r="151" spans="1:11" s="22" customFormat="1" ht="16.5" thickBot="1">
      <c r="A151" s="44" t="s">
        <v>4</v>
      </c>
      <c r="B151" s="44" t="s">
        <v>4</v>
      </c>
      <c r="C151" s="44" t="s">
        <v>11</v>
      </c>
      <c r="D151" s="45" t="s">
        <v>12</v>
      </c>
      <c r="E151" s="23">
        <f>0-0</f>
        <v>0</v>
      </c>
      <c r="F151" s="23">
        <f>0-0</f>
        <v>0</v>
      </c>
      <c r="G151" s="23">
        <v>18480.09</v>
      </c>
      <c r="H151" s="23">
        <v>0</v>
      </c>
      <c r="I151" s="23">
        <v>20000</v>
      </c>
      <c r="J151" s="23">
        <v>0</v>
      </c>
      <c r="K151" s="23">
        <f t="shared" si="2"/>
        <v>0</v>
      </c>
    </row>
    <row r="152" spans="1:11" s="22" customFormat="1" ht="16.5" thickBot="1">
      <c r="A152" s="44" t="s">
        <v>4</v>
      </c>
      <c r="B152" s="44" t="s">
        <v>159</v>
      </c>
      <c r="C152" s="44" t="s">
        <v>4</v>
      </c>
      <c r="D152" s="45" t="s">
        <v>160</v>
      </c>
      <c r="E152" s="23">
        <f>0-0</f>
        <v>0</v>
      </c>
      <c r="F152" s="23">
        <v>13519</v>
      </c>
      <c r="G152" s="23">
        <v>6760</v>
      </c>
      <c r="H152" s="23">
        <v>50</v>
      </c>
      <c r="I152" s="23">
        <f>SUM(I153)</f>
        <v>13519</v>
      </c>
      <c r="J152" s="23">
        <f>SUM(J153)</f>
        <v>0</v>
      </c>
      <c r="K152" s="23">
        <f t="shared" si="2"/>
        <v>0</v>
      </c>
    </row>
    <row r="153" spans="1:11" s="22" customFormat="1" ht="60" customHeight="1" thickBot="1">
      <c r="A153" s="44" t="s">
        <v>4</v>
      </c>
      <c r="B153" s="44" t="s">
        <v>4</v>
      </c>
      <c r="C153" s="44" t="s">
        <v>141</v>
      </c>
      <c r="D153" s="45" t="s">
        <v>142</v>
      </c>
      <c r="E153" s="23">
        <f>0-0</f>
        <v>0</v>
      </c>
      <c r="F153" s="23">
        <v>13519</v>
      </c>
      <c r="G153" s="23">
        <v>6760</v>
      </c>
      <c r="H153" s="23">
        <v>50</v>
      </c>
      <c r="I153" s="23">
        <v>13519</v>
      </c>
      <c r="J153" s="23">
        <v>0</v>
      </c>
      <c r="K153" s="23">
        <f t="shared" si="2"/>
        <v>0</v>
      </c>
    </row>
    <row r="154" spans="1:11" s="22" customFormat="1" ht="57.75" customHeight="1" thickBot="1">
      <c r="A154" s="44" t="s">
        <v>4</v>
      </c>
      <c r="B154" s="44" t="s">
        <v>161</v>
      </c>
      <c r="C154" s="44" t="s">
        <v>4</v>
      </c>
      <c r="D154" s="45" t="s">
        <v>162</v>
      </c>
      <c r="E154" s="23">
        <v>7750000</v>
      </c>
      <c r="F154" s="23">
        <v>7770000</v>
      </c>
      <c r="G154" s="23">
        <v>6537340.67</v>
      </c>
      <c r="H154" s="23">
        <v>84.14</v>
      </c>
      <c r="I154" s="23">
        <f>SUM(I155:I158)</f>
        <v>7770140</v>
      </c>
      <c r="J154" s="23">
        <f>SUM(J155:J158)</f>
        <v>7097000</v>
      </c>
      <c r="K154" s="23">
        <f t="shared" si="2"/>
        <v>91.33683562973125</v>
      </c>
    </row>
    <row r="155" spans="1:11" s="22" customFormat="1" ht="16.5" thickBot="1">
      <c r="A155" s="44" t="s">
        <v>4</v>
      </c>
      <c r="B155" s="44" t="s">
        <v>4</v>
      </c>
      <c r="C155" s="44" t="s">
        <v>22</v>
      </c>
      <c r="D155" s="45" t="s">
        <v>23</v>
      </c>
      <c r="E155" s="23">
        <f>0-0</f>
        <v>0</v>
      </c>
      <c r="F155" s="23">
        <f>0-0</f>
        <v>0</v>
      </c>
      <c r="G155" s="23">
        <v>134.96</v>
      </c>
      <c r="H155" s="23">
        <v>0</v>
      </c>
      <c r="I155" s="23">
        <v>140</v>
      </c>
      <c r="J155" s="23">
        <v>0</v>
      </c>
      <c r="K155" s="23">
        <f t="shared" si="2"/>
        <v>0</v>
      </c>
    </row>
    <row r="156" spans="1:11" s="22" customFormat="1" ht="16.5" thickBot="1">
      <c r="A156" s="44" t="s">
        <v>4</v>
      </c>
      <c r="B156" s="44" t="s">
        <v>4</v>
      </c>
      <c r="C156" s="44" t="s">
        <v>11</v>
      </c>
      <c r="D156" s="45" t="s">
        <v>12</v>
      </c>
      <c r="E156" s="23">
        <v>10000</v>
      </c>
      <c r="F156" s="23">
        <v>10000</v>
      </c>
      <c r="G156" s="23">
        <v>7782.9</v>
      </c>
      <c r="H156" s="23">
        <v>77.83</v>
      </c>
      <c r="I156" s="23">
        <v>10000</v>
      </c>
      <c r="J156" s="23">
        <v>10000</v>
      </c>
      <c r="K156" s="23">
        <f t="shared" si="2"/>
        <v>100</v>
      </c>
    </row>
    <row r="157" spans="1:11" s="22" customFormat="1" ht="77.25" customHeight="1" thickBot="1">
      <c r="A157" s="44" t="s">
        <v>4</v>
      </c>
      <c r="B157" s="44" t="s">
        <v>4</v>
      </c>
      <c r="C157" s="44" t="s">
        <v>13</v>
      </c>
      <c r="D157" s="45" t="s">
        <v>14</v>
      </c>
      <c r="E157" s="23">
        <v>7670000</v>
      </c>
      <c r="F157" s="23">
        <v>7690000</v>
      </c>
      <c r="G157" s="23">
        <v>6470000</v>
      </c>
      <c r="H157" s="23">
        <v>84.14</v>
      </c>
      <c r="I157" s="23">
        <v>7690000</v>
      </c>
      <c r="J157" s="23">
        <v>7017000</v>
      </c>
      <c r="K157" s="23">
        <f t="shared" si="2"/>
        <v>91.2483745123537</v>
      </c>
    </row>
    <row r="158" spans="1:11" s="22" customFormat="1" ht="75" customHeight="1" thickBot="1">
      <c r="A158" s="44" t="s">
        <v>4</v>
      </c>
      <c r="B158" s="44" t="s">
        <v>4</v>
      </c>
      <c r="C158" s="44" t="s">
        <v>56</v>
      </c>
      <c r="D158" s="45" t="s">
        <v>57</v>
      </c>
      <c r="E158" s="23">
        <v>70000</v>
      </c>
      <c r="F158" s="23">
        <v>70000</v>
      </c>
      <c r="G158" s="23">
        <v>59422.81</v>
      </c>
      <c r="H158" s="23">
        <v>84.89</v>
      </c>
      <c r="I158" s="23">
        <v>70000</v>
      </c>
      <c r="J158" s="23">
        <v>70000</v>
      </c>
      <c r="K158" s="23">
        <f t="shared" si="2"/>
        <v>100</v>
      </c>
    </row>
    <row r="159" spans="1:11" ht="89.25" customHeight="1" thickBot="1">
      <c r="A159" s="19" t="s">
        <v>4</v>
      </c>
      <c r="B159" s="19" t="s">
        <v>163</v>
      </c>
      <c r="C159" s="19" t="s">
        <v>4</v>
      </c>
      <c r="D159" s="20" t="s">
        <v>164</v>
      </c>
      <c r="E159" s="21">
        <v>104000</v>
      </c>
      <c r="F159" s="21">
        <v>130000</v>
      </c>
      <c r="G159" s="21">
        <v>99733</v>
      </c>
      <c r="H159" s="21">
        <v>76.72</v>
      </c>
      <c r="I159" s="21">
        <f>SUM(I160:I161)</f>
        <v>130000</v>
      </c>
      <c r="J159" s="21">
        <f>SUM(J160:J161)</f>
        <v>108000</v>
      </c>
      <c r="K159" s="21">
        <f t="shared" si="2"/>
        <v>83.07692307692308</v>
      </c>
    </row>
    <row r="160" spans="1:11" s="22" customFormat="1" ht="72.75" customHeight="1" thickBot="1">
      <c r="A160" s="44" t="s">
        <v>4</v>
      </c>
      <c r="B160" s="44" t="s">
        <v>4</v>
      </c>
      <c r="C160" s="44" t="s">
        <v>13</v>
      </c>
      <c r="D160" s="45" t="s">
        <v>14</v>
      </c>
      <c r="E160" s="23">
        <v>46000</v>
      </c>
      <c r="F160" s="23">
        <v>46000</v>
      </c>
      <c r="G160" s="23">
        <v>37573</v>
      </c>
      <c r="H160" s="23">
        <v>81.68</v>
      </c>
      <c r="I160" s="23">
        <v>46000</v>
      </c>
      <c r="J160" s="23">
        <v>41000</v>
      </c>
      <c r="K160" s="23">
        <f t="shared" si="2"/>
        <v>89.13043478260869</v>
      </c>
    </row>
    <row r="161" spans="1:11" s="22" customFormat="1" ht="57.75" customHeight="1" thickBot="1">
      <c r="A161" s="44" t="s">
        <v>4</v>
      </c>
      <c r="B161" s="44" t="s">
        <v>4</v>
      </c>
      <c r="C161" s="44" t="s">
        <v>141</v>
      </c>
      <c r="D161" s="45" t="s">
        <v>142</v>
      </c>
      <c r="E161" s="23">
        <v>58000</v>
      </c>
      <c r="F161" s="23">
        <v>84000</v>
      </c>
      <c r="G161" s="23">
        <v>62160</v>
      </c>
      <c r="H161" s="23">
        <v>74</v>
      </c>
      <c r="I161" s="23">
        <v>84000</v>
      </c>
      <c r="J161" s="23">
        <v>67000</v>
      </c>
      <c r="K161" s="23">
        <f t="shared" si="2"/>
        <v>79.76190476190477</v>
      </c>
    </row>
    <row r="162" spans="1:11" s="22" customFormat="1" ht="41.25" customHeight="1" thickBot="1">
      <c r="A162" s="44" t="s">
        <v>4</v>
      </c>
      <c r="B162" s="44" t="s">
        <v>165</v>
      </c>
      <c r="C162" s="44" t="s">
        <v>4</v>
      </c>
      <c r="D162" s="45" t="s">
        <v>166</v>
      </c>
      <c r="E162" s="23">
        <v>883000</v>
      </c>
      <c r="F162" s="23">
        <v>1163000</v>
      </c>
      <c r="G162" s="23">
        <v>1066962.6</v>
      </c>
      <c r="H162" s="23">
        <v>91.74</v>
      </c>
      <c r="I162" s="23">
        <f>SUM(I163:I164)</f>
        <v>1164962.6</v>
      </c>
      <c r="J162" s="23">
        <f>SUM(J163:J164)</f>
        <v>778000</v>
      </c>
      <c r="K162" s="23">
        <f t="shared" si="2"/>
        <v>66.78325982310504</v>
      </c>
    </row>
    <row r="163" spans="1:11" s="22" customFormat="1" ht="16.5" thickBot="1">
      <c r="A163" s="44" t="s">
        <v>4</v>
      </c>
      <c r="B163" s="44" t="s">
        <v>4</v>
      </c>
      <c r="C163" s="44" t="s">
        <v>11</v>
      </c>
      <c r="D163" s="45" t="s">
        <v>12</v>
      </c>
      <c r="E163" s="23">
        <f>0-0</f>
        <v>0</v>
      </c>
      <c r="F163" s="23">
        <f>0-0</f>
        <v>0</v>
      </c>
      <c r="G163" s="23">
        <v>1962.6</v>
      </c>
      <c r="H163" s="23">
        <v>0</v>
      </c>
      <c r="I163" s="23">
        <v>1962.6</v>
      </c>
      <c r="J163" s="23">
        <v>0</v>
      </c>
      <c r="K163" s="23">
        <f t="shared" si="2"/>
        <v>0</v>
      </c>
    </row>
    <row r="164" spans="1:11" s="22" customFormat="1" ht="57" customHeight="1" thickBot="1">
      <c r="A164" s="44" t="s">
        <v>4</v>
      </c>
      <c r="B164" s="44" t="s">
        <v>4</v>
      </c>
      <c r="C164" s="44" t="s">
        <v>141</v>
      </c>
      <c r="D164" s="45" t="s">
        <v>142</v>
      </c>
      <c r="E164" s="23">
        <v>883000</v>
      </c>
      <c r="F164" s="23">
        <v>1163000</v>
      </c>
      <c r="G164" s="23">
        <v>1065000</v>
      </c>
      <c r="H164" s="23">
        <v>91.57</v>
      </c>
      <c r="I164" s="23">
        <v>1163000</v>
      </c>
      <c r="J164" s="23">
        <v>778000</v>
      </c>
      <c r="K164" s="23">
        <f t="shared" si="2"/>
        <v>66.89595872742906</v>
      </c>
    </row>
    <row r="165" spans="1:11" s="22" customFormat="1" ht="16.5" thickBot="1">
      <c r="A165" s="44" t="s">
        <v>4</v>
      </c>
      <c r="B165" s="44" t="s">
        <v>167</v>
      </c>
      <c r="C165" s="44" t="s">
        <v>4</v>
      </c>
      <c r="D165" s="45" t="s">
        <v>168</v>
      </c>
      <c r="E165" s="23">
        <f>0-0</f>
        <v>0</v>
      </c>
      <c r="F165" s="23">
        <v>5655.99</v>
      </c>
      <c r="G165" s="23">
        <v>5655.99</v>
      </c>
      <c r="H165" s="23">
        <v>100</v>
      </c>
      <c r="I165" s="23">
        <f>SUM(I166)</f>
        <v>5655.99</v>
      </c>
      <c r="J165" s="23">
        <f>SUM(J166)</f>
        <v>0</v>
      </c>
      <c r="K165" s="23">
        <f t="shared" si="2"/>
        <v>0</v>
      </c>
    </row>
    <row r="166" spans="1:11" s="22" customFormat="1" ht="72" customHeight="1" thickBot="1">
      <c r="A166" s="44" t="s">
        <v>4</v>
      </c>
      <c r="B166" s="44" t="s">
        <v>4</v>
      </c>
      <c r="C166" s="44" t="s">
        <v>13</v>
      </c>
      <c r="D166" s="45" t="s">
        <v>14</v>
      </c>
      <c r="E166" s="23">
        <f>0-0</f>
        <v>0</v>
      </c>
      <c r="F166" s="23">
        <v>5655.99</v>
      </c>
      <c r="G166" s="23">
        <v>5655.99</v>
      </c>
      <c r="H166" s="23">
        <v>100</v>
      </c>
      <c r="I166" s="23">
        <v>5655.99</v>
      </c>
      <c r="J166" s="23">
        <v>0</v>
      </c>
      <c r="K166" s="23">
        <f t="shared" si="2"/>
        <v>0</v>
      </c>
    </row>
    <row r="167" spans="1:11" s="22" customFormat="1" ht="16.5" thickBot="1">
      <c r="A167" s="44" t="s">
        <v>4</v>
      </c>
      <c r="B167" s="44" t="s">
        <v>169</v>
      </c>
      <c r="C167" s="44" t="s">
        <v>4</v>
      </c>
      <c r="D167" s="45" t="s">
        <v>170</v>
      </c>
      <c r="E167" s="23">
        <v>493000</v>
      </c>
      <c r="F167" s="23">
        <v>903000</v>
      </c>
      <c r="G167" s="23">
        <v>711005.88</v>
      </c>
      <c r="H167" s="23">
        <v>78.74</v>
      </c>
      <c r="I167" s="23">
        <f>SUM(I168:I169)</f>
        <v>906005.88</v>
      </c>
      <c r="J167" s="23">
        <f>SUM(J168:J169)</f>
        <v>480000</v>
      </c>
      <c r="K167" s="23">
        <f t="shared" si="2"/>
        <v>52.97978860799446</v>
      </c>
    </row>
    <row r="168" spans="1:11" s="22" customFormat="1" ht="16.5" thickBot="1">
      <c r="A168" s="44" t="s">
        <v>4</v>
      </c>
      <c r="B168" s="44" t="s">
        <v>4</v>
      </c>
      <c r="C168" s="44" t="s">
        <v>11</v>
      </c>
      <c r="D168" s="45" t="s">
        <v>12</v>
      </c>
      <c r="E168" s="23">
        <f>0-0</f>
        <v>0</v>
      </c>
      <c r="F168" s="23">
        <f>0-0</f>
        <v>0</v>
      </c>
      <c r="G168" s="23">
        <v>3005.88</v>
      </c>
      <c r="H168" s="23">
        <v>0</v>
      </c>
      <c r="I168" s="23">
        <v>3005.88</v>
      </c>
      <c r="J168" s="23">
        <v>0</v>
      </c>
      <c r="K168" s="23">
        <f t="shared" si="2"/>
        <v>0</v>
      </c>
    </row>
    <row r="169" spans="1:11" s="22" customFormat="1" ht="54" customHeight="1" thickBot="1">
      <c r="A169" s="44" t="s">
        <v>4</v>
      </c>
      <c r="B169" s="44" t="s">
        <v>4</v>
      </c>
      <c r="C169" s="44" t="s">
        <v>141</v>
      </c>
      <c r="D169" s="45" t="s">
        <v>142</v>
      </c>
      <c r="E169" s="23">
        <v>493000</v>
      </c>
      <c r="F169" s="23">
        <v>903000</v>
      </c>
      <c r="G169" s="23">
        <v>708000</v>
      </c>
      <c r="H169" s="23">
        <v>78.41</v>
      </c>
      <c r="I169" s="23">
        <v>903000</v>
      </c>
      <c r="J169" s="23">
        <v>480000</v>
      </c>
      <c r="K169" s="23">
        <f t="shared" si="2"/>
        <v>53.156146179402</v>
      </c>
    </row>
    <row r="170" spans="1:11" ht="16.5" thickBot="1">
      <c r="A170" s="19" t="s">
        <v>4</v>
      </c>
      <c r="B170" s="19" t="s">
        <v>171</v>
      </c>
      <c r="C170" s="19" t="s">
        <v>4</v>
      </c>
      <c r="D170" s="20" t="s">
        <v>172</v>
      </c>
      <c r="E170" s="21">
        <v>580300</v>
      </c>
      <c r="F170" s="21">
        <v>574300</v>
      </c>
      <c r="G170" s="21">
        <v>432104.4</v>
      </c>
      <c r="H170" s="21">
        <v>75.24</v>
      </c>
      <c r="I170" s="21">
        <f>SUM(I171:I174)</f>
        <v>574050</v>
      </c>
      <c r="J170" s="21">
        <f>SUM(J171:J174)</f>
        <v>500700</v>
      </c>
      <c r="K170" s="21">
        <f t="shared" si="2"/>
        <v>87.22236738960021</v>
      </c>
    </row>
    <row r="171" spans="1:11" s="22" customFormat="1" ht="16.5" thickBot="1">
      <c r="A171" s="44" t="s">
        <v>4</v>
      </c>
      <c r="B171" s="44" t="s">
        <v>4</v>
      </c>
      <c r="C171" s="44" t="s">
        <v>24</v>
      </c>
      <c r="D171" s="45" t="s">
        <v>25</v>
      </c>
      <c r="E171" s="23">
        <v>6300</v>
      </c>
      <c r="F171" s="23">
        <v>6300</v>
      </c>
      <c r="G171" s="23">
        <v>3532.02</v>
      </c>
      <c r="H171" s="23">
        <v>56.06</v>
      </c>
      <c r="I171" s="23">
        <v>4700</v>
      </c>
      <c r="J171" s="23">
        <v>4700</v>
      </c>
      <c r="K171" s="23">
        <f t="shared" si="2"/>
        <v>100</v>
      </c>
    </row>
    <row r="172" spans="1:11" s="22" customFormat="1" ht="16.5" thickBot="1">
      <c r="A172" s="44" t="s">
        <v>4</v>
      </c>
      <c r="B172" s="44" t="s">
        <v>4</v>
      </c>
      <c r="C172" s="44" t="s">
        <v>11</v>
      </c>
      <c r="D172" s="45" t="s">
        <v>12</v>
      </c>
      <c r="E172" s="23">
        <f>0-0</f>
        <v>0</v>
      </c>
      <c r="F172" s="23">
        <f>0-0</f>
        <v>0</v>
      </c>
      <c r="G172" s="23">
        <v>1222.38</v>
      </c>
      <c r="H172" s="23">
        <v>0</v>
      </c>
      <c r="I172" s="23">
        <v>1350</v>
      </c>
      <c r="J172" s="23">
        <v>0</v>
      </c>
      <c r="K172" s="23">
        <f t="shared" si="2"/>
        <v>0</v>
      </c>
    </row>
    <row r="173" spans="1:11" s="22" customFormat="1" ht="77.25" customHeight="1" thickBot="1">
      <c r="A173" s="44" t="s">
        <v>4</v>
      </c>
      <c r="B173" s="44" t="s">
        <v>4</v>
      </c>
      <c r="C173" s="44" t="s">
        <v>13</v>
      </c>
      <c r="D173" s="45" t="s">
        <v>14</v>
      </c>
      <c r="E173" s="23">
        <v>13000</v>
      </c>
      <c r="F173" s="23">
        <v>13000</v>
      </c>
      <c r="G173" s="23">
        <v>11100</v>
      </c>
      <c r="H173" s="23">
        <v>85.38</v>
      </c>
      <c r="I173" s="23">
        <v>13000</v>
      </c>
      <c r="J173" s="23">
        <v>13000</v>
      </c>
      <c r="K173" s="23">
        <f t="shared" si="2"/>
        <v>100</v>
      </c>
    </row>
    <row r="174" spans="1:11" s="22" customFormat="1" ht="54" customHeight="1" thickBot="1">
      <c r="A174" s="44" t="s">
        <v>4</v>
      </c>
      <c r="B174" s="44" t="s">
        <v>4</v>
      </c>
      <c r="C174" s="44" t="s">
        <v>141</v>
      </c>
      <c r="D174" s="45" t="s">
        <v>142</v>
      </c>
      <c r="E174" s="23">
        <v>561000</v>
      </c>
      <c r="F174" s="23">
        <v>555000</v>
      </c>
      <c r="G174" s="23">
        <v>416250</v>
      </c>
      <c r="H174" s="23">
        <v>75</v>
      </c>
      <c r="I174" s="23">
        <v>555000</v>
      </c>
      <c r="J174" s="23">
        <v>483000</v>
      </c>
      <c r="K174" s="23">
        <f t="shared" si="2"/>
        <v>87.02702702702703</v>
      </c>
    </row>
    <row r="175" spans="1:11" s="22" customFormat="1" ht="54" customHeight="1" thickBot="1">
      <c r="A175" s="44" t="s">
        <v>4</v>
      </c>
      <c r="B175" s="44" t="s">
        <v>173</v>
      </c>
      <c r="C175" s="44" t="s">
        <v>4</v>
      </c>
      <c r="D175" s="45" t="s">
        <v>174</v>
      </c>
      <c r="E175" s="23">
        <v>10000</v>
      </c>
      <c r="F175" s="23">
        <v>10000</v>
      </c>
      <c r="G175" s="23">
        <v>6856</v>
      </c>
      <c r="H175" s="23">
        <v>68.56</v>
      </c>
      <c r="I175" s="23">
        <f>SUM(I176)</f>
        <v>10000</v>
      </c>
      <c r="J175" s="23">
        <f>SUM(J176)</f>
        <v>10000</v>
      </c>
      <c r="K175" s="23">
        <f t="shared" si="2"/>
        <v>100</v>
      </c>
    </row>
    <row r="176" spans="1:11" s="22" customFormat="1" ht="73.5" customHeight="1" thickBot="1">
      <c r="A176" s="44" t="s">
        <v>4</v>
      </c>
      <c r="B176" s="44" t="s">
        <v>4</v>
      </c>
      <c r="C176" s="44" t="s">
        <v>64</v>
      </c>
      <c r="D176" s="45" t="s">
        <v>65</v>
      </c>
      <c r="E176" s="23">
        <v>10000</v>
      </c>
      <c r="F176" s="23">
        <v>10000</v>
      </c>
      <c r="G176" s="23">
        <v>6856</v>
      </c>
      <c r="H176" s="23">
        <v>68.56</v>
      </c>
      <c r="I176" s="23">
        <v>10000</v>
      </c>
      <c r="J176" s="23">
        <v>10000</v>
      </c>
      <c r="K176" s="23">
        <f t="shared" si="2"/>
        <v>100</v>
      </c>
    </row>
    <row r="177" spans="1:11" s="22" customFormat="1" ht="32.25" thickBot="1">
      <c r="A177" s="44" t="s">
        <v>4</v>
      </c>
      <c r="B177" s="44" t="s">
        <v>175</v>
      </c>
      <c r="C177" s="44" t="s">
        <v>4</v>
      </c>
      <c r="D177" s="45" t="s">
        <v>176</v>
      </c>
      <c r="E177" s="23">
        <v>18000</v>
      </c>
      <c r="F177" s="23">
        <v>41000</v>
      </c>
      <c r="G177" s="23">
        <v>28425.95</v>
      </c>
      <c r="H177" s="23">
        <v>69.33</v>
      </c>
      <c r="I177" s="23">
        <f>SUM(I178:I180)</f>
        <v>41095</v>
      </c>
      <c r="J177" s="23">
        <f>SUM(J178:J180)</f>
        <v>40000</v>
      </c>
      <c r="K177" s="23">
        <f t="shared" si="2"/>
        <v>97.33544226791581</v>
      </c>
    </row>
    <row r="178" spans="1:11" s="22" customFormat="1" ht="16.5" thickBot="1">
      <c r="A178" s="44" t="s">
        <v>4</v>
      </c>
      <c r="B178" s="44" t="s">
        <v>4</v>
      </c>
      <c r="C178" s="44" t="s">
        <v>11</v>
      </c>
      <c r="D178" s="45" t="s">
        <v>12</v>
      </c>
      <c r="E178" s="23">
        <f>0-0</f>
        <v>0</v>
      </c>
      <c r="F178" s="23">
        <v>21000</v>
      </c>
      <c r="G178" s="23">
        <v>18034.87</v>
      </c>
      <c r="H178" s="23">
        <v>85.88</v>
      </c>
      <c r="I178" s="23">
        <v>21000</v>
      </c>
      <c r="J178" s="23">
        <v>21000</v>
      </c>
      <c r="K178" s="23">
        <f t="shared" si="2"/>
        <v>100</v>
      </c>
    </row>
    <row r="179" spans="1:11" s="22" customFormat="1" ht="72.75" customHeight="1" thickBot="1">
      <c r="A179" s="44" t="s">
        <v>4</v>
      </c>
      <c r="B179" s="44" t="s">
        <v>4</v>
      </c>
      <c r="C179" s="44" t="s">
        <v>13</v>
      </c>
      <c r="D179" s="45" t="s">
        <v>14</v>
      </c>
      <c r="E179" s="23">
        <v>18000</v>
      </c>
      <c r="F179" s="23">
        <v>20000</v>
      </c>
      <c r="G179" s="23">
        <v>10300</v>
      </c>
      <c r="H179" s="23">
        <v>51.5</v>
      </c>
      <c r="I179" s="23">
        <v>20000</v>
      </c>
      <c r="J179" s="23">
        <v>19000</v>
      </c>
      <c r="K179" s="23">
        <f t="shared" si="2"/>
        <v>95</v>
      </c>
    </row>
    <row r="180" spans="1:11" s="22" customFormat="1" ht="75" customHeight="1" thickBot="1">
      <c r="A180" s="44" t="s">
        <v>4</v>
      </c>
      <c r="B180" s="44" t="s">
        <v>4</v>
      </c>
      <c r="C180" s="44" t="s">
        <v>56</v>
      </c>
      <c r="D180" s="45" t="s">
        <v>57</v>
      </c>
      <c r="E180" s="23">
        <f>0-0</f>
        <v>0</v>
      </c>
      <c r="F180" s="23">
        <f>0-0</f>
        <v>0</v>
      </c>
      <c r="G180" s="23">
        <v>91.08</v>
      </c>
      <c r="H180" s="23">
        <v>0</v>
      </c>
      <c r="I180" s="23">
        <v>95</v>
      </c>
      <c r="J180" s="23">
        <v>0</v>
      </c>
      <c r="K180" s="23">
        <f t="shared" si="2"/>
        <v>0</v>
      </c>
    </row>
    <row r="181" spans="1:11" s="22" customFormat="1" ht="16.5" thickBot="1">
      <c r="A181" s="44" t="s">
        <v>4</v>
      </c>
      <c r="B181" s="44" t="s">
        <v>177</v>
      </c>
      <c r="C181" s="44" t="s">
        <v>4</v>
      </c>
      <c r="D181" s="45" t="s">
        <v>8</v>
      </c>
      <c r="E181" s="23">
        <v>603992</v>
      </c>
      <c r="F181" s="23">
        <v>872820.51</v>
      </c>
      <c r="G181" s="23">
        <v>722376.52</v>
      </c>
      <c r="H181" s="23">
        <v>82.76</v>
      </c>
      <c r="I181" s="23">
        <f>SUM(I182:I185)</f>
        <v>873306.3300000001</v>
      </c>
      <c r="J181" s="23">
        <f>SUM(J182:J185)</f>
        <v>236000</v>
      </c>
      <c r="K181" s="23">
        <f t="shared" si="2"/>
        <v>27.023736333160436</v>
      </c>
    </row>
    <row r="182" spans="1:11" s="22" customFormat="1" ht="92.25" customHeight="1" thickBot="1">
      <c r="A182" s="44" t="s">
        <v>4</v>
      </c>
      <c r="B182" s="44" t="s">
        <v>4</v>
      </c>
      <c r="C182" s="44" t="s">
        <v>62</v>
      </c>
      <c r="D182" s="45" t="s">
        <v>63</v>
      </c>
      <c r="E182" s="23">
        <v>15939</v>
      </c>
      <c r="F182" s="23">
        <v>15939</v>
      </c>
      <c r="G182" s="23">
        <v>16425.5</v>
      </c>
      <c r="H182" s="23">
        <v>103.05</v>
      </c>
      <c r="I182" s="23">
        <v>16425.5</v>
      </c>
      <c r="J182" s="23">
        <v>0</v>
      </c>
      <c r="K182" s="23">
        <f t="shared" si="2"/>
        <v>0</v>
      </c>
    </row>
    <row r="183" spans="1:11" s="22" customFormat="1" ht="73.5" customHeight="1" thickBot="1">
      <c r="A183" s="44" t="s">
        <v>4</v>
      </c>
      <c r="B183" s="44" t="s">
        <v>4</v>
      </c>
      <c r="C183" s="44" t="s">
        <v>13</v>
      </c>
      <c r="D183" s="45" t="s">
        <v>14</v>
      </c>
      <c r="E183" s="23">
        <f>0-0</f>
        <v>0</v>
      </c>
      <c r="F183" s="23">
        <v>218828.51</v>
      </c>
      <c r="G183" s="23">
        <v>209898.7</v>
      </c>
      <c r="H183" s="23">
        <v>95.92</v>
      </c>
      <c r="I183" s="23">
        <v>218828.51</v>
      </c>
      <c r="J183" s="23">
        <v>0</v>
      </c>
      <c r="K183" s="23">
        <f t="shared" si="2"/>
        <v>0</v>
      </c>
    </row>
    <row r="184" spans="1:11" s="22" customFormat="1" ht="62.25" customHeight="1" thickBot="1">
      <c r="A184" s="44" t="s">
        <v>4</v>
      </c>
      <c r="B184" s="44" t="s">
        <v>4</v>
      </c>
      <c r="C184" s="44" t="s">
        <v>141</v>
      </c>
      <c r="D184" s="45" t="s">
        <v>142</v>
      </c>
      <c r="E184" s="23">
        <v>287000</v>
      </c>
      <c r="F184" s="23">
        <v>337000</v>
      </c>
      <c r="G184" s="23">
        <v>195000</v>
      </c>
      <c r="H184" s="23">
        <v>57.86</v>
      </c>
      <c r="I184" s="23">
        <v>337000</v>
      </c>
      <c r="J184" s="23">
        <v>236000</v>
      </c>
      <c r="K184" s="23">
        <f t="shared" si="2"/>
        <v>70.02967359050444</v>
      </c>
    </row>
    <row r="185" spans="1:11" s="22" customFormat="1" ht="73.5" customHeight="1" thickBot="1">
      <c r="A185" s="44" t="s">
        <v>4</v>
      </c>
      <c r="B185" s="44" t="s">
        <v>4</v>
      </c>
      <c r="C185" s="44" t="s">
        <v>178</v>
      </c>
      <c r="D185" s="45" t="s">
        <v>179</v>
      </c>
      <c r="E185" s="23">
        <v>301053</v>
      </c>
      <c r="F185" s="23">
        <v>301053</v>
      </c>
      <c r="G185" s="23">
        <v>301052.32</v>
      </c>
      <c r="H185" s="23">
        <v>100</v>
      </c>
      <c r="I185" s="23">
        <v>301052.32</v>
      </c>
      <c r="J185" s="23">
        <v>0</v>
      </c>
      <c r="K185" s="23">
        <f t="shared" si="2"/>
        <v>0</v>
      </c>
    </row>
    <row r="186" s="22" customFormat="1" ht="12.75" customHeight="1" thickBot="1">
      <c r="K186" s="23"/>
    </row>
    <row r="187" spans="1:11" ht="20.25" customHeight="1" thickBot="1">
      <c r="A187" s="19" t="s">
        <v>180</v>
      </c>
      <c r="B187" s="19" t="s">
        <v>4</v>
      </c>
      <c r="C187" s="19" t="s">
        <v>4</v>
      </c>
      <c r="D187" s="20" t="s">
        <v>181</v>
      </c>
      <c r="E187" s="21">
        <v>207430</v>
      </c>
      <c r="F187" s="21">
        <v>207430</v>
      </c>
      <c r="G187" s="21">
        <v>148412.95</v>
      </c>
      <c r="H187" s="21">
        <v>71.55</v>
      </c>
      <c r="I187" s="21">
        <f>SUM(I188,I194)</f>
        <v>201315.05</v>
      </c>
      <c r="J187" s="21">
        <f>SUM(J188,J194)</f>
        <v>203200</v>
      </c>
      <c r="K187" s="21">
        <f t="shared" si="2"/>
        <v>100.9363184719672</v>
      </c>
    </row>
    <row r="188" spans="1:11" ht="16.5" thickBot="1">
      <c r="A188" s="19" t="s">
        <v>4</v>
      </c>
      <c r="B188" s="19" t="s">
        <v>182</v>
      </c>
      <c r="C188" s="19" t="s">
        <v>4</v>
      </c>
      <c r="D188" s="20" t="s">
        <v>183</v>
      </c>
      <c r="E188" s="21">
        <v>207430</v>
      </c>
      <c r="F188" s="21">
        <v>207430</v>
      </c>
      <c r="G188" s="21">
        <v>142245.9</v>
      </c>
      <c r="H188" s="21">
        <v>68.58</v>
      </c>
      <c r="I188" s="21">
        <f>SUM(I189:I193)</f>
        <v>195148</v>
      </c>
      <c r="J188" s="21">
        <f>SUM(J189:J193)</f>
        <v>197000</v>
      </c>
      <c r="K188" s="21">
        <f t="shared" si="2"/>
        <v>100.94902330538874</v>
      </c>
    </row>
    <row r="189" spans="1:11" s="22" customFormat="1" ht="55.5" customHeight="1" thickBot="1">
      <c r="A189" s="44" t="s">
        <v>4</v>
      </c>
      <c r="B189" s="44" t="s">
        <v>4</v>
      </c>
      <c r="C189" s="44" t="s">
        <v>33</v>
      </c>
      <c r="D189" s="45" t="s">
        <v>34</v>
      </c>
      <c r="E189" s="23">
        <v>5500</v>
      </c>
      <c r="F189" s="23">
        <v>5500</v>
      </c>
      <c r="G189" s="23">
        <v>5497.95</v>
      </c>
      <c r="H189" s="23">
        <v>99.96</v>
      </c>
      <c r="I189" s="23">
        <v>5500</v>
      </c>
      <c r="J189" s="23">
        <v>5500</v>
      </c>
      <c r="K189" s="23">
        <f t="shared" si="2"/>
        <v>100</v>
      </c>
    </row>
    <row r="190" spans="1:11" s="22" customFormat="1" ht="16.5" thickBot="1">
      <c r="A190" s="44" t="s">
        <v>4</v>
      </c>
      <c r="B190" s="44" t="s">
        <v>4</v>
      </c>
      <c r="C190" s="44" t="s">
        <v>39</v>
      </c>
      <c r="D190" s="45" t="s">
        <v>40</v>
      </c>
      <c r="E190" s="23">
        <v>68000</v>
      </c>
      <c r="F190" s="23">
        <v>68000</v>
      </c>
      <c r="G190" s="23">
        <v>45435</v>
      </c>
      <c r="H190" s="23">
        <v>66.82</v>
      </c>
      <c r="I190" s="23">
        <v>68000</v>
      </c>
      <c r="J190" s="23">
        <v>63000</v>
      </c>
      <c r="K190" s="23">
        <f t="shared" si="2"/>
        <v>92.64705882352942</v>
      </c>
    </row>
    <row r="191" spans="1:11" s="22" customFormat="1" ht="16.5" thickBot="1">
      <c r="A191" s="44" t="s">
        <v>4</v>
      </c>
      <c r="B191" s="44" t="s">
        <v>4</v>
      </c>
      <c r="C191" s="44" t="s">
        <v>24</v>
      </c>
      <c r="D191" s="45" t="s">
        <v>25</v>
      </c>
      <c r="E191" s="23">
        <v>430</v>
      </c>
      <c r="F191" s="23">
        <v>430</v>
      </c>
      <c r="G191" s="23">
        <v>976.33</v>
      </c>
      <c r="H191" s="23">
        <v>227.05</v>
      </c>
      <c r="I191" s="23">
        <v>1200</v>
      </c>
      <c r="J191" s="23">
        <v>500</v>
      </c>
      <c r="K191" s="23">
        <f t="shared" si="2"/>
        <v>41.66666666666667</v>
      </c>
    </row>
    <row r="192" spans="1:11" s="22" customFormat="1" ht="16.5" thickBot="1">
      <c r="A192" s="44" t="s">
        <v>4</v>
      </c>
      <c r="B192" s="44" t="s">
        <v>4</v>
      </c>
      <c r="C192" s="44" t="s">
        <v>22</v>
      </c>
      <c r="D192" s="45" t="s">
        <v>23</v>
      </c>
      <c r="E192" s="23">
        <f aca="true" t="shared" si="3" ref="E192:F196">0-0</f>
        <v>0</v>
      </c>
      <c r="F192" s="23">
        <f t="shared" si="3"/>
        <v>0</v>
      </c>
      <c r="G192" s="23">
        <v>0</v>
      </c>
      <c r="H192" s="23">
        <v>0</v>
      </c>
      <c r="I192" s="23">
        <v>0</v>
      </c>
      <c r="J192" s="23">
        <v>128000</v>
      </c>
      <c r="K192" s="23">
        <v>0</v>
      </c>
    </row>
    <row r="193" spans="1:11" s="22" customFormat="1" ht="16.5" thickBot="1">
      <c r="A193" s="44" t="s">
        <v>4</v>
      </c>
      <c r="B193" s="44" t="s">
        <v>4</v>
      </c>
      <c r="C193" s="44" t="s">
        <v>11</v>
      </c>
      <c r="D193" s="45" t="s">
        <v>12</v>
      </c>
      <c r="E193" s="23">
        <v>133500</v>
      </c>
      <c r="F193" s="23">
        <v>133500</v>
      </c>
      <c r="G193" s="23">
        <v>90336.62</v>
      </c>
      <c r="H193" s="23">
        <v>67.67</v>
      </c>
      <c r="I193" s="23">
        <v>120448</v>
      </c>
      <c r="J193" s="23">
        <v>0</v>
      </c>
      <c r="K193" s="23">
        <f aca="true" t="shared" si="4" ref="K193:K237">SUM(J193/I193)*100</f>
        <v>0</v>
      </c>
    </row>
    <row r="194" spans="1:11" s="22" customFormat="1" ht="16.5" thickBot="1">
      <c r="A194" s="44" t="s">
        <v>4</v>
      </c>
      <c r="B194" s="44" t="s">
        <v>184</v>
      </c>
      <c r="C194" s="44" t="s">
        <v>4</v>
      </c>
      <c r="D194" s="45" t="s">
        <v>185</v>
      </c>
      <c r="E194" s="23">
        <f t="shared" si="3"/>
        <v>0</v>
      </c>
      <c r="F194" s="23">
        <f t="shared" si="3"/>
        <v>0</v>
      </c>
      <c r="G194" s="23">
        <v>6167.05</v>
      </c>
      <c r="H194" s="23">
        <v>0</v>
      </c>
      <c r="I194" s="23">
        <f>SUM(I195:I196)</f>
        <v>6167.049999999999</v>
      </c>
      <c r="J194" s="23">
        <f>SUM(J195:J196)</f>
        <v>6200</v>
      </c>
      <c r="K194" s="23">
        <f t="shared" si="4"/>
        <v>100.5342911116336</v>
      </c>
    </row>
    <row r="195" spans="1:11" s="22" customFormat="1" ht="16.5" thickBot="1">
      <c r="A195" s="44" t="s">
        <v>4</v>
      </c>
      <c r="B195" s="44" t="s">
        <v>4</v>
      </c>
      <c r="C195" s="44" t="s">
        <v>22</v>
      </c>
      <c r="D195" s="45" t="s">
        <v>23</v>
      </c>
      <c r="E195" s="23">
        <f t="shared" si="3"/>
        <v>0</v>
      </c>
      <c r="F195" s="23">
        <f t="shared" si="3"/>
        <v>0</v>
      </c>
      <c r="G195" s="23">
        <v>6166.82</v>
      </c>
      <c r="H195" s="23">
        <v>0</v>
      </c>
      <c r="I195" s="23">
        <v>6166.82</v>
      </c>
      <c r="J195" s="23">
        <v>6200</v>
      </c>
      <c r="K195" s="23">
        <f t="shared" si="4"/>
        <v>100.53804067574536</v>
      </c>
    </row>
    <row r="196" spans="1:11" s="22" customFormat="1" ht="16.5" thickBot="1">
      <c r="A196" s="44" t="s">
        <v>4</v>
      </c>
      <c r="B196" s="44" t="s">
        <v>4</v>
      </c>
      <c r="C196" s="44" t="s">
        <v>24</v>
      </c>
      <c r="D196" s="45" t="s">
        <v>25</v>
      </c>
      <c r="E196" s="23">
        <f t="shared" si="3"/>
        <v>0</v>
      </c>
      <c r="F196" s="23">
        <f t="shared" si="3"/>
        <v>0</v>
      </c>
      <c r="G196" s="23">
        <v>0.23</v>
      </c>
      <c r="H196" s="23">
        <v>0</v>
      </c>
      <c r="I196" s="23">
        <v>0.23</v>
      </c>
      <c r="J196" s="23">
        <v>0</v>
      </c>
      <c r="K196" s="23">
        <f t="shared" si="4"/>
        <v>0</v>
      </c>
    </row>
    <row r="197" s="22" customFormat="1" ht="12.75" customHeight="1" thickBot="1">
      <c r="K197" s="23"/>
    </row>
    <row r="198" spans="1:11" s="22" customFormat="1" ht="16.5" thickBot="1">
      <c r="A198" s="44" t="s">
        <v>186</v>
      </c>
      <c r="B198" s="44" t="s">
        <v>4</v>
      </c>
      <c r="C198" s="44" t="s">
        <v>4</v>
      </c>
      <c r="D198" s="45" t="s">
        <v>187</v>
      </c>
      <c r="E198" s="23">
        <f aca="true" t="shared" si="5" ref="E198:E203">0-0</f>
        <v>0</v>
      </c>
      <c r="F198" s="23">
        <v>207200</v>
      </c>
      <c r="G198" s="23">
        <v>208800</v>
      </c>
      <c r="H198" s="23">
        <v>100.77</v>
      </c>
      <c r="I198" s="23">
        <f>SUM(I199,I202)</f>
        <v>208800</v>
      </c>
      <c r="J198" s="23">
        <f>SUM(J199,J202)</f>
        <v>0</v>
      </c>
      <c r="K198" s="23">
        <f t="shared" si="4"/>
        <v>0</v>
      </c>
    </row>
    <row r="199" spans="1:11" s="22" customFormat="1" ht="16.5" thickBot="1">
      <c r="A199" s="44" t="s">
        <v>4</v>
      </c>
      <c r="B199" s="44" t="s">
        <v>188</v>
      </c>
      <c r="C199" s="44" t="s">
        <v>4</v>
      </c>
      <c r="D199" s="45" t="s">
        <v>189</v>
      </c>
      <c r="E199" s="23">
        <f t="shared" si="5"/>
        <v>0</v>
      </c>
      <c r="F199" s="23">
        <v>207200</v>
      </c>
      <c r="G199" s="23">
        <v>207200</v>
      </c>
      <c r="H199" s="23">
        <v>100</v>
      </c>
      <c r="I199" s="23">
        <f>SUM(I200:I201)</f>
        <v>207200</v>
      </c>
      <c r="J199" s="23">
        <f>SUM(J200:J201)</f>
        <v>0</v>
      </c>
      <c r="K199" s="23">
        <f t="shared" si="4"/>
        <v>0</v>
      </c>
    </row>
    <row r="200" spans="1:11" s="22" customFormat="1" ht="60.75" customHeight="1" thickBot="1">
      <c r="A200" s="44" t="s">
        <v>4</v>
      </c>
      <c r="B200" s="44" t="s">
        <v>4</v>
      </c>
      <c r="C200" s="44" t="s">
        <v>141</v>
      </c>
      <c r="D200" s="45" t="s">
        <v>142</v>
      </c>
      <c r="E200" s="23">
        <f t="shared" si="5"/>
        <v>0</v>
      </c>
      <c r="F200" s="23">
        <v>127200</v>
      </c>
      <c r="G200" s="23">
        <v>127200</v>
      </c>
      <c r="H200" s="23">
        <v>100</v>
      </c>
      <c r="I200" s="23">
        <v>127200</v>
      </c>
      <c r="J200" s="23">
        <v>0</v>
      </c>
      <c r="K200" s="23">
        <f t="shared" si="4"/>
        <v>0</v>
      </c>
    </row>
    <row r="201" spans="1:11" s="22" customFormat="1" ht="93" customHeight="1" thickBot="1">
      <c r="A201" s="44" t="s">
        <v>4</v>
      </c>
      <c r="B201" s="44" t="s">
        <v>4</v>
      </c>
      <c r="C201" s="44" t="s">
        <v>190</v>
      </c>
      <c r="D201" s="45" t="s">
        <v>191</v>
      </c>
      <c r="E201" s="23">
        <f t="shared" si="5"/>
        <v>0</v>
      </c>
      <c r="F201" s="23">
        <v>80000</v>
      </c>
      <c r="G201" s="23">
        <v>80000</v>
      </c>
      <c r="H201" s="23">
        <v>100</v>
      </c>
      <c r="I201" s="23">
        <v>80000</v>
      </c>
      <c r="J201" s="23">
        <v>0</v>
      </c>
      <c r="K201" s="23">
        <f t="shared" si="4"/>
        <v>0</v>
      </c>
    </row>
    <row r="202" spans="1:11" s="22" customFormat="1" ht="16.5" thickBot="1">
      <c r="A202" s="44" t="s">
        <v>4</v>
      </c>
      <c r="B202" s="44" t="s">
        <v>192</v>
      </c>
      <c r="C202" s="44" t="s">
        <v>4</v>
      </c>
      <c r="D202" s="45" t="s">
        <v>8</v>
      </c>
      <c r="E202" s="23">
        <f t="shared" si="5"/>
        <v>0</v>
      </c>
      <c r="F202" s="23">
        <f>0-0</f>
        <v>0</v>
      </c>
      <c r="G202" s="23">
        <v>1600</v>
      </c>
      <c r="H202" s="23">
        <v>0</v>
      </c>
      <c r="I202" s="23">
        <f>SUM(I203:I203)</f>
        <v>1600</v>
      </c>
      <c r="J202" s="23">
        <f>SUM(J203:J203)</f>
        <v>0</v>
      </c>
      <c r="K202" s="23">
        <f t="shared" si="4"/>
        <v>0</v>
      </c>
    </row>
    <row r="203" spans="1:11" s="22" customFormat="1" ht="89.25" customHeight="1" thickBot="1">
      <c r="A203" s="44" t="s">
        <v>4</v>
      </c>
      <c r="B203" s="44" t="s">
        <v>4</v>
      </c>
      <c r="C203" s="44" t="s">
        <v>143</v>
      </c>
      <c r="D203" s="45" t="s">
        <v>144</v>
      </c>
      <c r="E203" s="23">
        <f t="shared" si="5"/>
        <v>0</v>
      </c>
      <c r="F203" s="23">
        <f>0-0</f>
        <v>0</v>
      </c>
      <c r="G203" s="23">
        <v>1600</v>
      </c>
      <c r="H203" s="23">
        <v>0</v>
      </c>
      <c r="I203" s="23">
        <v>1600</v>
      </c>
      <c r="J203" s="23">
        <v>0</v>
      </c>
      <c r="K203" s="23">
        <f t="shared" si="4"/>
        <v>0</v>
      </c>
    </row>
    <row r="204" ht="12.75" customHeight="1" thickBot="1">
      <c r="K204" s="21"/>
    </row>
    <row r="205" spans="1:11" ht="16.5" thickBot="1">
      <c r="A205" s="19" t="s">
        <v>193</v>
      </c>
      <c r="B205" s="19" t="s">
        <v>4</v>
      </c>
      <c r="C205" s="19" t="s">
        <v>4</v>
      </c>
      <c r="D205" s="20" t="s">
        <v>194</v>
      </c>
      <c r="E205" s="21">
        <v>3518829</v>
      </c>
      <c r="F205" s="21">
        <v>3518829</v>
      </c>
      <c r="G205" s="21">
        <v>2877216.13</v>
      </c>
      <c r="H205" s="21">
        <v>81.77</v>
      </c>
      <c r="I205" s="21">
        <f>SUM(I206,I210,I212)</f>
        <v>3840143.27</v>
      </c>
      <c r="J205" s="21">
        <f>SUM(J206,J210,J212)</f>
        <v>3780000</v>
      </c>
      <c r="K205" s="21">
        <f t="shared" si="4"/>
        <v>98.43382744415158</v>
      </c>
    </row>
    <row r="206" spans="1:11" ht="16.5" thickBot="1">
      <c r="A206" s="19" t="s">
        <v>4</v>
      </c>
      <c r="B206" s="19" t="s">
        <v>195</v>
      </c>
      <c r="C206" s="19" t="s">
        <v>4</v>
      </c>
      <c r="D206" s="20" t="s">
        <v>196</v>
      </c>
      <c r="E206" s="21">
        <v>3328829</v>
      </c>
      <c r="F206" s="21">
        <v>3328829</v>
      </c>
      <c r="G206" s="21">
        <v>2744032.82</v>
      </c>
      <c r="H206" s="21">
        <v>82.43</v>
      </c>
      <c r="I206" s="21">
        <f>SUM(I207:I209)</f>
        <v>3657643.27</v>
      </c>
      <c r="J206" s="21">
        <f>SUM(J207:J209)</f>
        <v>3600000</v>
      </c>
      <c r="K206" s="21">
        <f t="shared" si="4"/>
        <v>98.42403247815909</v>
      </c>
    </row>
    <row r="207" spans="1:11" s="22" customFormat="1" ht="57.75" customHeight="1" thickBot="1">
      <c r="A207" s="44" t="s">
        <v>4</v>
      </c>
      <c r="B207" s="44" t="s">
        <v>4</v>
      </c>
      <c r="C207" s="44" t="s">
        <v>27</v>
      </c>
      <c r="D207" s="45" t="s">
        <v>28</v>
      </c>
      <c r="E207" s="23">
        <v>3328829</v>
      </c>
      <c r="F207" s="23">
        <v>3328829</v>
      </c>
      <c r="G207" s="23">
        <v>2739857.46</v>
      </c>
      <c r="H207" s="23">
        <v>82.31</v>
      </c>
      <c r="I207" s="23">
        <v>3653143.27</v>
      </c>
      <c r="J207" s="23">
        <v>3600000</v>
      </c>
      <c r="K207" s="23">
        <f t="shared" si="4"/>
        <v>98.54527276725175</v>
      </c>
    </row>
    <row r="208" spans="1:11" s="22" customFormat="1" ht="38.25" customHeight="1" thickBot="1">
      <c r="A208" s="44" t="s">
        <v>4</v>
      </c>
      <c r="B208" s="44" t="s">
        <v>4</v>
      </c>
      <c r="C208" s="44" t="s">
        <v>37</v>
      </c>
      <c r="D208" s="45" t="s">
        <v>38</v>
      </c>
      <c r="E208" s="23">
        <f>0-0</f>
        <v>0</v>
      </c>
      <c r="F208" s="23">
        <f>0-0</f>
        <v>0</v>
      </c>
      <c r="G208" s="23">
        <v>800</v>
      </c>
      <c r="H208" s="23">
        <v>0</v>
      </c>
      <c r="I208" s="23">
        <v>1000</v>
      </c>
      <c r="J208" s="23">
        <v>0</v>
      </c>
      <c r="K208" s="23">
        <f t="shared" si="4"/>
        <v>0</v>
      </c>
    </row>
    <row r="209" spans="1:11" s="22" customFormat="1" ht="16.5" thickBot="1">
      <c r="A209" s="44" t="s">
        <v>4</v>
      </c>
      <c r="B209" s="44" t="s">
        <v>4</v>
      </c>
      <c r="C209" s="44" t="s">
        <v>22</v>
      </c>
      <c r="D209" s="45" t="s">
        <v>23</v>
      </c>
      <c r="E209" s="23">
        <f>0-0</f>
        <v>0</v>
      </c>
      <c r="F209" s="23">
        <f>0-0</f>
        <v>0</v>
      </c>
      <c r="G209" s="23">
        <v>3375.36</v>
      </c>
      <c r="H209" s="23">
        <v>0</v>
      </c>
      <c r="I209" s="23">
        <v>3500</v>
      </c>
      <c r="J209" s="23">
        <v>0</v>
      </c>
      <c r="K209" s="23">
        <f t="shared" si="4"/>
        <v>0</v>
      </c>
    </row>
    <row r="210" spans="1:11" s="22" customFormat="1" ht="16.5" thickBot="1">
      <c r="A210" s="44" t="s">
        <v>4</v>
      </c>
      <c r="B210" s="44" t="s">
        <v>197</v>
      </c>
      <c r="C210" s="44" t="s">
        <v>4</v>
      </c>
      <c r="D210" s="45" t="s">
        <v>198</v>
      </c>
      <c r="E210" s="23">
        <v>10000</v>
      </c>
      <c r="F210" s="23">
        <v>10000</v>
      </c>
      <c r="G210" s="23">
        <v>780</v>
      </c>
      <c r="H210" s="23">
        <v>7.8</v>
      </c>
      <c r="I210" s="23">
        <f>SUM(I211)</f>
        <v>1500</v>
      </c>
      <c r="J210" s="23">
        <f>SUM(J211)</f>
        <v>0</v>
      </c>
      <c r="K210" s="23">
        <f t="shared" si="4"/>
        <v>0</v>
      </c>
    </row>
    <row r="211" spans="1:11" s="22" customFormat="1" ht="16.5" thickBot="1">
      <c r="A211" s="44" t="s">
        <v>4</v>
      </c>
      <c r="B211" s="44" t="s">
        <v>4</v>
      </c>
      <c r="C211" s="44" t="s">
        <v>22</v>
      </c>
      <c r="D211" s="45" t="s">
        <v>23</v>
      </c>
      <c r="E211" s="23">
        <v>10000</v>
      </c>
      <c r="F211" s="23">
        <v>10000</v>
      </c>
      <c r="G211" s="23">
        <v>780</v>
      </c>
      <c r="H211" s="23">
        <v>7.8</v>
      </c>
      <c r="I211" s="23">
        <v>1500</v>
      </c>
      <c r="J211" s="23">
        <v>0</v>
      </c>
      <c r="K211" s="23">
        <f t="shared" si="4"/>
        <v>0</v>
      </c>
    </row>
    <row r="212" spans="1:11" s="22" customFormat="1" ht="57" customHeight="1" thickBot="1">
      <c r="A212" s="44" t="s">
        <v>4</v>
      </c>
      <c r="B212" s="44" t="s">
        <v>199</v>
      </c>
      <c r="C212" s="44" t="s">
        <v>4</v>
      </c>
      <c r="D212" s="45" t="s">
        <v>200</v>
      </c>
      <c r="E212" s="23">
        <v>180000</v>
      </c>
      <c r="F212" s="23">
        <v>180000</v>
      </c>
      <c r="G212" s="23">
        <v>132403.31</v>
      </c>
      <c r="H212" s="23">
        <v>73.56</v>
      </c>
      <c r="I212" s="23">
        <f>SUM(I213:I214)</f>
        <v>181000</v>
      </c>
      <c r="J212" s="23">
        <f>SUM(J213:J214)</f>
        <v>180000</v>
      </c>
      <c r="K212" s="23">
        <f t="shared" si="4"/>
        <v>99.4475138121547</v>
      </c>
    </row>
    <row r="213" spans="1:11" s="22" customFormat="1" ht="42" customHeight="1" thickBot="1">
      <c r="A213" s="44" t="s">
        <v>4</v>
      </c>
      <c r="B213" s="44" t="s">
        <v>4</v>
      </c>
      <c r="C213" s="44" t="s">
        <v>35</v>
      </c>
      <c r="D213" s="45" t="s">
        <v>36</v>
      </c>
      <c r="E213" s="23">
        <f>0-0</f>
        <v>0</v>
      </c>
      <c r="F213" s="23">
        <f>0-0</f>
        <v>0</v>
      </c>
      <c r="G213" s="23">
        <v>810</v>
      </c>
      <c r="H213" s="23">
        <v>0</v>
      </c>
      <c r="I213" s="23">
        <v>1000</v>
      </c>
      <c r="J213" s="23">
        <v>0</v>
      </c>
      <c r="K213" s="23">
        <f t="shared" si="4"/>
        <v>0</v>
      </c>
    </row>
    <row r="214" spans="1:11" s="22" customFormat="1" ht="16.5" thickBot="1">
      <c r="A214" s="44" t="s">
        <v>4</v>
      </c>
      <c r="B214" s="44" t="s">
        <v>4</v>
      </c>
      <c r="C214" s="44" t="s">
        <v>22</v>
      </c>
      <c r="D214" s="45" t="s">
        <v>23</v>
      </c>
      <c r="E214" s="23">
        <v>180000</v>
      </c>
      <c r="F214" s="23">
        <v>180000</v>
      </c>
      <c r="G214" s="23">
        <v>131593.31</v>
      </c>
      <c r="H214" s="23">
        <v>73.11</v>
      </c>
      <c r="I214" s="23">
        <v>180000</v>
      </c>
      <c r="J214" s="23">
        <v>180000</v>
      </c>
      <c r="K214" s="23">
        <f t="shared" si="4"/>
        <v>100</v>
      </c>
    </row>
    <row r="215" s="22" customFormat="1" ht="12.75" customHeight="1" thickBot="1">
      <c r="K215" s="23"/>
    </row>
    <row r="216" spans="1:11" s="22" customFormat="1" ht="16.5" thickBot="1">
      <c r="A216" s="44" t="s">
        <v>201</v>
      </c>
      <c r="B216" s="44" t="s">
        <v>4</v>
      </c>
      <c r="C216" s="44" t="s">
        <v>4</v>
      </c>
      <c r="D216" s="45" t="s">
        <v>202</v>
      </c>
      <c r="E216" s="23">
        <f>0-0</f>
        <v>0</v>
      </c>
      <c r="F216" s="23">
        <v>5323</v>
      </c>
      <c r="G216" s="23">
        <v>5623</v>
      </c>
      <c r="H216" s="23">
        <v>105.64</v>
      </c>
      <c r="I216" s="23">
        <f>SUM(I217,I219)</f>
        <v>5673</v>
      </c>
      <c r="J216" s="23">
        <f>SUM(J217,J219)</f>
        <v>0</v>
      </c>
      <c r="K216" s="23">
        <f t="shared" si="4"/>
        <v>0</v>
      </c>
    </row>
    <row r="217" spans="1:11" s="22" customFormat="1" ht="16.5" thickBot="1">
      <c r="A217" s="44" t="s">
        <v>4</v>
      </c>
      <c r="B217" s="44" t="s">
        <v>203</v>
      </c>
      <c r="C217" s="44" t="s">
        <v>4</v>
      </c>
      <c r="D217" s="45" t="s">
        <v>204</v>
      </c>
      <c r="E217" s="23">
        <f>0-0</f>
        <v>0</v>
      </c>
      <c r="F217" s="23">
        <v>5323</v>
      </c>
      <c r="G217" s="23">
        <v>5323</v>
      </c>
      <c r="H217" s="23">
        <v>100</v>
      </c>
      <c r="I217" s="23">
        <f>SUM(I218)</f>
        <v>5323</v>
      </c>
      <c r="J217" s="23">
        <f>SUM(J218)</f>
        <v>0</v>
      </c>
      <c r="K217" s="23">
        <f t="shared" si="4"/>
        <v>0</v>
      </c>
    </row>
    <row r="218" spans="1:11" s="22" customFormat="1" ht="73.5" customHeight="1" thickBot="1">
      <c r="A218" s="44" t="s">
        <v>4</v>
      </c>
      <c r="B218" s="44" t="s">
        <v>4</v>
      </c>
      <c r="C218" s="44" t="s">
        <v>13</v>
      </c>
      <c r="D218" s="45" t="s">
        <v>14</v>
      </c>
      <c r="E218" s="23">
        <f>0-0</f>
        <v>0</v>
      </c>
      <c r="F218" s="23">
        <v>5323</v>
      </c>
      <c r="G218" s="23">
        <v>5323</v>
      </c>
      <c r="H218" s="23">
        <v>100</v>
      </c>
      <c r="I218" s="23">
        <v>5323</v>
      </c>
      <c r="J218" s="23">
        <v>0</v>
      </c>
      <c r="K218" s="23">
        <f t="shared" si="4"/>
        <v>0</v>
      </c>
    </row>
    <row r="219" spans="1:11" s="22" customFormat="1" ht="16.5" thickBot="1">
      <c r="A219" s="44" t="s">
        <v>4</v>
      </c>
      <c r="B219" s="44" t="s">
        <v>205</v>
      </c>
      <c r="C219" s="44" t="s">
        <v>4</v>
      </c>
      <c r="D219" s="45" t="s">
        <v>8</v>
      </c>
      <c r="E219" s="23">
        <f>0-0</f>
        <v>0</v>
      </c>
      <c r="F219" s="23">
        <f>0-0</f>
        <v>0</v>
      </c>
      <c r="G219" s="23">
        <v>300</v>
      </c>
      <c r="H219" s="23">
        <v>0</v>
      </c>
      <c r="I219" s="23">
        <f>SUM(I220)</f>
        <v>350</v>
      </c>
      <c r="J219" s="23">
        <f>SUM(J220)</f>
        <v>0</v>
      </c>
      <c r="K219" s="23">
        <f t="shared" si="4"/>
        <v>0</v>
      </c>
    </row>
    <row r="220" spans="1:11" s="22" customFormat="1" ht="88.5" customHeight="1" thickBot="1">
      <c r="A220" s="44" t="s">
        <v>4</v>
      </c>
      <c r="B220" s="44" t="s">
        <v>4</v>
      </c>
      <c r="C220" s="44" t="s">
        <v>143</v>
      </c>
      <c r="D220" s="45" t="s">
        <v>144</v>
      </c>
      <c r="E220" s="23">
        <f>0-0</f>
        <v>0</v>
      </c>
      <c r="F220" s="23">
        <f>0-0</f>
        <v>0</v>
      </c>
      <c r="G220" s="23">
        <v>300</v>
      </c>
      <c r="H220" s="23">
        <v>0</v>
      </c>
      <c r="I220" s="23">
        <v>350</v>
      </c>
      <c r="J220" s="23">
        <v>0</v>
      </c>
      <c r="K220" s="23">
        <f t="shared" si="4"/>
        <v>0</v>
      </c>
    </row>
    <row r="221" ht="12.75" customHeight="1" thickBot="1">
      <c r="K221" s="21"/>
    </row>
    <row r="222" spans="1:11" ht="16.5" thickBot="1">
      <c r="A222" s="19" t="s">
        <v>206</v>
      </c>
      <c r="B222" s="19" t="s">
        <v>4</v>
      </c>
      <c r="C222" s="19" t="s">
        <v>4</v>
      </c>
      <c r="D222" s="20" t="s">
        <v>207</v>
      </c>
      <c r="E222" s="21">
        <v>1070390</v>
      </c>
      <c r="F222" s="21">
        <v>1070390</v>
      </c>
      <c r="G222" s="21">
        <v>760468.66</v>
      </c>
      <c r="H222" s="21">
        <v>71.05</v>
      </c>
      <c r="I222" s="21">
        <f>SUM(I223,I230,I232)</f>
        <v>977379.94</v>
      </c>
      <c r="J222" s="21">
        <f>SUM(J223,J230,J232)</f>
        <v>960130</v>
      </c>
      <c r="K222" s="21">
        <f t="shared" si="4"/>
        <v>98.23508348247869</v>
      </c>
    </row>
    <row r="223" spans="1:11" ht="16.5" thickBot="1">
      <c r="A223" s="19" t="s">
        <v>4</v>
      </c>
      <c r="B223" s="19" t="s">
        <v>208</v>
      </c>
      <c r="C223" s="19" t="s">
        <v>4</v>
      </c>
      <c r="D223" s="20" t="s">
        <v>209</v>
      </c>
      <c r="E223" s="21">
        <v>273410</v>
      </c>
      <c r="F223" s="21">
        <v>273410</v>
      </c>
      <c r="G223" s="21">
        <v>280668.36</v>
      </c>
      <c r="H223" s="21">
        <v>102.65</v>
      </c>
      <c r="I223" s="21">
        <f>SUM(I224:I229)</f>
        <v>316829.94</v>
      </c>
      <c r="J223" s="21">
        <f>SUM(J224:J229)</f>
        <v>270130</v>
      </c>
      <c r="K223" s="21">
        <f t="shared" si="4"/>
        <v>85.26025034123984</v>
      </c>
    </row>
    <row r="224" spans="1:11" s="22" customFormat="1" ht="60.75" customHeight="1" thickBot="1">
      <c r="A224" s="44" t="s">
        <v>4</v>
      </c>
      <c r="B224" s="44" t="s">
        <v>4</v>
      </c>
      <c r="C224" s="44" t="s">
        <v>33</v>
      </c>
      <c r="D224" s="45" t="s">
        <v>34</v>
      </c>
      <c r="E224" s="23">
        <v>162130</v>
      </c>
      <c r="F224" s="23">
        <v>162130</v>
      </c>
      <c r="G224" s="23">
        <v>162129.94</v>
      </c>
      <c r="H224" s="23">
        <v>100</v>
      </c>
      <c r="I224" s="23">
        <v>162129.94</v>
      </c>
      <c r="J224" s="23">
        <v>162130</v>
      </c>
      <c r="K224" s="23">
        <f t="shared" si="4"/>
        <v>100.0000370073535</v>
      </c>
    </row>
    <row r="225" spans="1:11" s="22" customFormat="1" ht="41.25" customHeight="1" thickBot="1">
      <c r="A225" s="44" t="s">
        <v>4</v>
      </c>
      <c r="B225" s="44" t="s">
        <v>4</v>
      </c>
      <c r="C225" s="44" t="s">
        <v>37</v>
      </c>
      <c r="D225" s="45" t="s">
        <v>38</v>
      </c>
      <c r="E225" s="23">
        <f>0-0</f>
        <v>0</v>
      </c>
      <c r="F225" s="23">
        <f>0-0</f>
        <v>0</v>
      </c>
      <c r="G225" s="23">
        <v>8144.71</v>
      </c>
      <c r="H225" s="23">
        <v>0</v>
      </c>
      <c r="I225" s="23">
        <v>9300</v>
      </c>
      <c r="J225" s="23">
        <v>0</v>
      </c>
      <c r="K225" s="23">
        <f t="shared" si="4"/>
        <v>0</v>
      </c>
    </row>
    <row r="226" spans="1:11" s="22" customFormat="1" ht="88.5" customHeight="1" thickBot="1">
      <c r="A226" s="44" t="s">
        <v>4</v>
      </c>
      <c r="B226" s="44" t="s">
        <v>4</v>
      </c>
      <c r="C226" s="44" t="s">
        <v>9</v>
      </c>
      <c r="D226" s="45" t="s">
        <v>10</v>
      </c>
      <c r="E226" s="23">
        <v>63600</v>
      </c>
      <c r="F226" s="23">
        <v>63600</v>
      </c>
      <c r="G226" s="23">
        <v>42200.36</v>
      </c>
      <c r="H226" s="23">
        <v>66.35</v>
      </c>
      <c r="I226" s="23">
        <v>56300</v>
      </c>
      <c r="J226" s="23">
        <v>60000</v>
      </c>
      <c r="K226" s="23">
        <f t="shared" si="4"/>
        <v>106.57193605683837</v>
      </c>
    </row>
    <row r="227" spans="1:11" s="22" customFormat="1" ht="16.5" thickBot="1">
      <c r="A227" s="44" t="s">
        <v>4</v>
      </c>
      <c r="B227" s="44" t="s">
        <v>4</v>
      </c>
      <c r="C227" s="44" t="s">
        <v>39</v>
      </c>
      <c r="D227" s="45" t="s">
        <v>40</v>
      </c>
      <c r="E227" s="23">
        <v>5400</v>
      </c>
      <c r="F227" s="23">
        <v>5400</v>
      </c>
      <c r="G227" s="23">
        <v>5829.24</v>
      </c>
      <c r="H227" s="23">
        <v>107.95</v>
      </c>
      <c r="I227" s="23">
        <v>6000</v>
      </c>
      <c r="J227" s="23">
        <v>6000</v>
      </c>
      <c r="K227" s="23">
        <f t="shared" si="4"/>
        <v>100</v>
      </c>
    </row>
    <row r="228" spans="1:11" s="22" customFormat="1" ht="16.5" thickBot="1">
      <c r="A228" s="44" t="s">
        <v>4</v>
      </c>
      <c r="B228" s="44" t="s">
        <v>4</v>
      </c>
      <c r="C228" s="44" t="s">
        <v>24</v>
      </c>
      <c r="D228" s="45" t="s">
        <v>25</v>
      </c>
      <c r="E228" s="23">
        <v>2280</v>
      </c>
      <c r="F228" s="23">
        <v>2280</v>
      </c>
      <c r="G228" s="23">
        <v>1548.11</v>
      </c>
      <c r="H228" s="23">
        <v>67.9</v>
      </c>
      <c r="I228" s="23">
        <v>2000</v>
      </c>
      <c r="J228" s="23">
        <v>2000</v>
      </c>
      <c r="K228" s="23">
        <f t="shared" si="4"/>
        <v>100</v>
      </c>
    </row>
    <row r="229" spans="1:11" s="22" customFormat="1" ht="16.5" thickBot="1">
      <c r="A229" s="44" t="s">
        <v>4</v>
      </c>
      <c r="B229" s="44" t="s">
        <v>4</v>
      </c>
      <c r="C229" s="44" t="s">
        <v>11</v>
      </c>
      <c r="D229" s="45" t="s">
        <v>12</v>
      </c>
      <c r="E229" s="23">
        <v>40000</v>
      </c>
      <c r="F229" s="23">
        <v>40000</v>
      </c>
      <c r="G229" s="23">
        <v>60816</v>
      </c>
      <c r="H229" s="23">
        <v>152.04</v>
      </c>
      <c r="I229" s="23">
        <v>81100</v>
      </c>
      <c r="J229" s="23">
        <v>40000</v>
      </c>
      <c r="K229" s="23">
        <f t="shared" si="4"/>
        <v>49.32182490752158</v>
      </c>
    </row>
    <row r="230" spans="1:11" s="22" customFormat="1" ht="16.5" thickBot="1">
      <c r="A230" s="44" t="s">
        <v>4</v>
      </c>
      <c r="B230" s="44" t="s">
        <v>210</v>
      </c>
      <c r="C230" s="44" t="s">
        <v>4</v>
      </c>
      <c r="D230" s="45" t="s">
        <v>211</v>
      </c>
      <c r="E230" s="23">
        <f>0-0</f>
        <v>0</v>
      </c>
      <c r="F230" s="23">
        <f>0-0</f>
        <v>0</v>
      </c>
      <c r="G230" s="23">
        <v>100</v>
      </c>
      <c r="H230" s="23">
        <v>0</v>
      </c>
      <c r="I230" s="23">
        <f>SUM(I231:I231)</f>
        <v>150</v>
      </c>
      <c r="J230" s="23">
        <f>SUM(J231:J231)</f>
        <v>0</v>
      </c>
      <c r="K230" s="23">
        <f t="shared" si="4"/>
        <v>0</v>
      </c>
    </row>
    <row r="231" spans="1:11" s="22" customFormat="1" ht="39.75" customHeight="1" thickBot="1">
      <c r="A231" s="44" t="s">
        <v>4</v>
      </c>
      <c r="B231" s="44" t="s">
        <v>4</v>
      </c>
      <c r="C231" s="44" t="s">
        <v>37</v>
      </c>
      <c r="D231" s="45" t="s">
        <v>38</v>
      </c>
      <c r="E231" s="23">
        <f>0-0</f>
        <v>0</v>
      </c>
      <c r="F231" s="23">
        <f>0-0</f>
        <v>0</v>
      </c>
      <c r="G231" s="23">
        <v>100</v>
      </c>
      <c r="H231" s="23">
        <v>0</v>
      </c>
      <c r="I231" s="23">
        <v>150</v>
      </c>
      <c r="J231" s="23">
        <v>0</v>
      </c>
      <c r="K231" s="23">
        <f t="shared" si="4"/>
        <v>0</v>
      </c>
    </row>
    <row r="232" spans="1:11" s="22" customFormat="1" ht="16.5" thickBot="1">
      <c r="A232" s="44" t="s">
        <v>4</v>
      </c>
      <c r="B232" s="44" t="s">
        <v>212</v>
      </c>
      <c r="C232" s="44" t="s">
        <v>4</v>
      </c>
      <c r="D232" s="45" t="s">
        <v>8</v>
      </c>
      <c r="E232" s="23">
        <v>796980</v>
      </c>
      <c r="F232" s="23">
        <v>796980</v>
      </c>
      <c r="G232" s="23">
        <v>479700.3</v>
      </c>
      <c r="H232" s="23">
        <v>60.19</v>
      </c>
      <c r="I232" s="23">
        <f>SUM(I233:I235)</f>
        <v>660400</v>
      </c>
      <c r="J232" s="23">
        <f>SUM(J233:J235)</f>
        <v>690000</v>
      </c>
      <c r="K232" s="23">
        <f t="shared" si="4"/>
        <v>104.48213204118717</v>
      </c>
    </row>
    <row r="233" spans="1:11" s="22" customFormat="1" ht="89.25" customHeight="1" thickBot="1">
      <c r="A233" s="44" t="s">
        <v>4</v>
      </c>
      <c r="B233" s="44" t="s">
        <v>4</v>
      </c>
      <c r="C233" s="44" t="s">
        <v>9</v>
      </c>
      <c r="D233" s="45" t="s">
        <v>10</v>
      </c>
      <c r="E233" s="23">
        <v>50000</v>
      </c>
      <c r="F233" s="23">
        <v>50000</v>
      </c>
      <c r="G233" s="23">
        <v>49251.75</v>
      </c>
      <c r="H233" s="23">
        <v>98.5</v>
      </c>
      <c r="I233" s="23">
        <v>60000</v>
      </c>
      <c r="J233" s="23">
        <v>60000</v>
      </c>
      <c r="K233" s="23">
        <f t="shared" si="4"/>
        <v>100</v>
      </c>
    </row>
    <row r="234" spans="1:11" s="22" customFormat="1" ht="16.5" thickBot="1">
      <c r="A234" s="44" t="s">
        <v>4</v>
      </c>
      <c r="B234" s="44" t="s">
        <v>4</v>
      </c>
      <c r="C234" s="44" t="s">
        <v>39</v>
      </c>
      <c r="D234" s="45" t="s">
        <v>40</v>
      </c>
      <c r="E234" s="23">
        <v>746000</v>
      </c>
      <c r="F234" s="23">
        <v>746000</v>
      </c>
      <c r="G234" s="23">
        <v>430448.55</v>
      </c>
      <c r="H234" s="23">
        <v>57.7</v>
      </c>
      <c r="I234" s="23">
        <v>600000</v>
      </c>
      <c r="J234" s="23">
        <v>630000</v>
      </c>
      <c r="K234" s="23">
        <f t="shared" si="4"/>
        <v>105</v>
      </c>
    </row>
    <row r="235" spans="1:11" s="22" customFormat="1" ht="16.5" thickBot="1">
      <c r="A235" s="44" t="s">
        <v>4</v>
      </c>
      <c r="B235" s="44" t="s">
        <v>4</v>
      </c>
      <c r="C235" s="44" t="s">
        <v>24</v>
      </c>
      <c r="D235" s="45" t="s">
        <v>25</v>
      </c>
      <c r="E235" s="23">
        <v>980</v>
      </c>
      <c r="F235" s="23">
        <v>980</v>
      </c>
      <c r="G235" s="23">
        <f>0-0</f>
        <v>0</v>
      </c>
      <c r="H235" s="23">
        <f>0-0</f>
        <v>0</v>
      </c>
      <c r="I235" s="23">
        <v>400</v>
      </c>
      <c r="J235" s="23">
        <v>0</v>
      </c>
      <c r="K235" s="23">
        <f t="shared" si="4"/>
        <v>0</v>
      </c>
    </row>
    <row r="236" ht="12.75" customHeight="1" thickBot="1">
      <c r="K236" s="24"/>
    </row>
    <row r="237" spans="1:11" s="14" customFormat="1" ht="24" customHeight="1" thickBot="1">
      <c r="A237" s="25"/>
      <c r="B237" s="26"/>
      <c r="C237" s="26"/>
      <c r="D237" s="27" t="s">
        <v>243</v>
      </c>
      <c r="E237" s="21">
        <f>SUM(E222,E216,E205,E198,E187,E148,E142,E122,E110,E79,E75,E71,E65,E49,E39,E24,E18,E14,E8)</f>
        <v>95149594</v>
      </c>
      <c r="F237" s="21">
        <f>SUM(F222,F216,F205,F198,F187,F148,F142,F122,F110,F79,F75,F71,F65,F49,F39,F24,F18,F14,F8)</f>
        <v>97957533.96</v>
      </c>
      <c r="G237" s="21">
        <f>SUM(G222,G216,G205,G198,G187,G148,G142,G122,G110,G79,G75,G71,G65,G49,G39,G24,G18,G14,G8)</f>
        <v>76463067.02</v>
      </c>
      <c r="H237" s="21">
        <v>76.54</v>
      </c>
      <c r="I237" s="21">
        <f>SUM(I222,I216,I205,I198,I187,I148,I142,I122,I110,I79,I75,I71,I65,I49,I39,I24,I18,I14,I8)</f>
        <v>97684479.56</v>
      </c>
      <c r="J237" s="21">
        <f>SUM(J222,J216,J205,J198,J187,J148,J142,J122,J110,J79,J75,J71,J65,J49,J39,J24,J18,J14,J8)</f>
        <v>98737861</v>
      </c>
      <c r="K237" s="21">
        <f t="shared" si="4"/>
        <v>101.07835087492379</v>
      </c>
    </row>
    <row r="238" ht="12.75" customHeight="1" hidden="1"/>
    <row r="239" ht="3.75" customHeight="1"/>
    <row r="240" spans="4:10" ht="15.75" customHeight="1" hidden="1">
      <c r="D240" s="38" t="s">
        <v>229</v>
      </c>
      <c r="F240" s="39">
        <f>F241+F242+F243+F244+F248+F249+F250+F251+F252</f>
        <v>97957533.96000001</v>
      </c>
      <c r="G240" s="39">
        <f>G241+G242+G243+G244+G248+G249+G250+G251+G252</f>
        <v>76463067.02000001</v>
      </c>
      <c r="H240" s="39">
        <f>H241+H242+H243+H244+H248+H249+H250+H251+H252</f>
        <v>9271.1</v>
      </c>
      <c r="I240" s="39">
        <f>I241+I242+I243+I244+I248+I249+I250+I251+I252</f>
        <v>97684479.56</v>
      </c>
      <c r="J240" s="39">
        <f>J241+J242+J243+J244+J248+J249+J250+J251+J252</f>
        <v>98737861</v>
      </c>
    </row>
    <row r="241" spans="4:10" ht="18.75" customHeight="1" hidden="1">
      <c r="D241" s="28" t="s">
        <v>221</v>
      </c>
      <c r="E241" s="28"/>
      <c r="F241" s="29">
        <f>F10+F21+F31+F43+F55+F130+F226+F233</f>
        <v>8001311</v>
      </c>
      <c r="G241" s="29">
        <f>G10+G21+G31+G43+G55+G130+G226+G233</f>
        <v>5591860.5600000005</v>
      </c>
      <c r="H241" s="29">
        <f>H10+H21+H31+H43+H55+H130+H226+H233</f>
        <v>547.99</v>
      </c>
      <c r="I241" s="29">
        <f>I10+I21+I31+I43+I55+I130+I226+I233</f>
        <v>7373542</v>
      </c>
      <c r="J241" s="29">
        <f>J10+J21+J31+J43+J55+J130+J226+J233</f>
        <v>7453301</v>
      </c>
    </row>
    <row r="242" spans="4:10" ht="17.25" customHeight="1" hidden="1">
      <c r="D242" s="28" t="s">
        <v>222</v>
      </c>
      <c r="F242" s="30">
        <f>F20+F26+F27+F30+F54+F89+F98+F100+F103+F104+F125+F129+F139+F144+F155+F189+F192+F195+F207+F209+F211+F214+F224</f>
        <v>6821568</v>
      </c>
      <c r="G242" s="30">
        <f>G20+G26+G27+G30+G54+G89+G98+G100+G103+G104+G125+G129+G139+G144+G155+G189+G192+G195+G207+G209+G211+G214+G224</f>
        <v>5614563.49</v>
      </c>
      <c r="H242" s="30">
        <f>H20+H26+H27+H30+H54+H89+H98+H100+H103+H104+H125+H129+H139+H144+H155+H189+H192+H195+H207+H209+H211+H214+H224</f>
        <v>1215.0199999999998</v>
      </c>
      <c r="I242" s="30">
        <f>I20+I26+I27+I30+I54+I89+I98+I100+I103+I104+I125+I129+I139+I144+I155+I189+I192+I195+I207+I209+I211+I214+I224</f>
        <v>6932628.44</v>
      </c>
      <c r="J242" s="30">
        <f>J20+J26+J27+J30+J54+J89+J98+J100+J103+J104+J125+J129+J139+J144+J155+J189+J192+J195+J207+J209+J211+J214+J224</f>
        <v>7081130</v>
      </c>
    </row>
    <row r="243" spans="4:11" ht="18.75" customHeight="1" hidden="1">
      <c r="D243" s="28" t="s">
        <v>223</v>
      </c>
      <c r="F243" s="31">
        <f>F81+F84+F85+F86+F87+F88+F93+F94+F95+F96+F97+F99+F107+F108</f>
        <v>43972951</v>
      </c>
      <c r="G243" s="31">
        <f>G81+G84+G85+G86+G87+G88+G93+G94+G95+G96+G97+G99+G107+G108</f>
        <v>32898569.04</v>
      </c>
      <c r="H243" s="31">
        <f>H81+H84+H85+H86+H87+H88+H93+H94+H95+H96+H97+H99+H107+H108</f>
        <v>1515.7300000000002</v>
      </c>
      <c r="I243" s="31">
        <f>I81+I84+I85+I86+I87+I88+I93+I94+I95+I96+I97+I99+I107+I108</f>
        <v>44531556.31</v>
      </c>
      <c r="J243" s="31">
        <f>J81+J84+J85+J86+J87+J88+J93+J94+J95+J96+J97+J99+J107+J108</f>
        <v>46084824</v>
      </c>
      <c r="K243" s="32"/>
    </row>
    <row r="244" spans="4:12" ht="17.25" customHeight="1" hidden="1">
      <c r="D244" s="28" t="s">
        <v>224</v>
      </c>
      <c r="F244" s="32">
        <f>F245+F246+F247</f>
        <v>13062473.96</v>
      </c>
      <c r="G244" s="32">
        <f>G245+G246+G247</f>
        <v>10767540.43</v>
      </c>
      <c r="H244" s="32">
        <f>H245+H246+H247</f>
        <v>1856.0900000000001</v>
      </c>
      <c r="I244" s="32">
        <f>I245+I246+I247</f>
        <v>13062473.96</v>
      </c>
      <c r="J244" s="32">
        <f>J245+J246+J247</f>
        <v>10984422</v>
      </c>
      <c r="L244" s="32"/>
    </row>
    <row r="245" spans="4:12" ht="15.75" customHeight="1" hidden="1">
      <c r="D245" s="28" t="s">
        <v>225</v>
      </c>
      <c r="F245" s="33">
        <f>F12+F51+F67+F69+F73+F127+F157+F160+F166+F173+F179+F183+F218</f>
        <v>8469469.96</v>
      </c>
      <c r="G245" s="33">
        <f>G12+G51+G67+G69+G73+G127+G157+G160+G166+G173+G179+G183+G218</f>
        <v>7130206.680000001</v>
      </c>
      <c r="H245" s="33">
        <f>H12+H51+H67+H69+H73+H127+H157+H160+H166+H173+H179+H183+H218</f>
        <v>1129.25</v>
      </c>
      <c r="I245" s="33">
        <f>I12+I51+I67+I69+I73+I127+I157+I160+I166+I173+I179+I183+I218</f>
        <v>8469469.96</v>
      </c>
      <c r="J245" s="33">
        <f>J12+J51+J67+J69+J73+J127+J157+J160+J166+J173+J179+J218</f>
        <v>7451558</v>
      </c>
      <c r="L245" s="32"/>
    </row>
    <row r="246" spans="4:12" ht="19.5" customHeight="1" hidden="1">
      <c r="D246" s="28" t="s">
        <v>226</v>
      </c>
      <c r="F246" s="35">
        <f>F134+F137+F153+F161+F164+F169+F174+F184+F200</f>
        <v>4590004</v>
      </c>
      <c r="G246" s="35">
        <f>G134+G137+G153+G161+G164+G169+G174+G184+G200</f>
        <v>3635833.75</v>
      </c>
      <c r="H246" s="35">
        <f>H134+H137+H153+H161+H164+H169+H174+H184+H200</f>
        <v>676.84</v>
      </c>
      <c r="I246" s="35">
        <f>I134+I137+I153+I161+I164+I169+I174+I184+I200</f>
        <v>4590004</v>
      </c>
      <c r="J246" s="35">
        <f>J134+J137+J153+J161+J164+J169+J174+J184+J200</f>
        <v>3530864</v>
      </c>
      <c r="K246" s="32"/>
      <c r="L246" s="32"/>
    </row>
    <row r="247" spans="4:10" ht="18.75" customHeight="1" hidden="1">
      <c r="D247" s="28" t="s">
        <v>227</v>
      </c>
      <c r="F247" s="34">
        <f>F47</f>
        <v>3000</v>
      </c>
      <c r="G247" s="34">
        <f>G47</f>
        <v>1500</v>
      </c>
      <c r="H247" s="34">
        <f>H47</f>
        <v>50</v>
      </c>
      <c r="I247" s="34">
        <f>I47</f>
        <v>3000</v>
      </c>
      <c r="J247" s="34">
        <f>J47</f>
        <v>2000</v>
      </c>
    </row>
    <row r="248" spans="4:10" ht="18.75" customHeight="1" hidden="1">
      <c r="D248" s="28" t="s">
        <v>228</v>
      </c>
      <c r="F248" s="40">
        <f>F11+F16+F22+F28+F29+F32+F33+F34+F35+F37+F41+F44+F45+F46+F52+F56+F57+F58+F77+F82+F90+F91+F101+F105+F116+F118+F124+F126+F131+F132+F133+F135+F140+F145+F146+F150+F151+F156+F158+F163+F168+F171+F172+F178+F180+F190+F191+F193+F196+F203+F208+F213+F220+F225+F227+F228+F229+F231+F234+F235</f>
        <v>4303026</v>
      </c>
      <c r="G248" s="40">
        <f>G11+G16+G22+G28+G29+G32+G33+G34+G35+G37+G41+G44+G45+G46+G52+G56+G57+G58+G77+G82+G90+G91+G101+G105+G116+G118+G124+G126+G131+G132+G133+G135+G140+G145+G146+G150+G151+G156+G158+G163+G168+G171+G172+G178+G180+G190+G191+G193+G196+G203+G208+G213+G220+G225+G227+G228+G229+G231+G234+G235</f>
        <v>3177585.3300000005</v>
      </c>
      <c r="H248" s="40">
        <f>H11+H16+H22+H28+H29+H32+H33+H34+H35+H37+H41+H44+H45+H46+H52+H56+H57+H58+H77+H82+H90+H91+H101+H105+H116+H118+H124+H126+H131+H132+H133+H135+H140+H145+H146+H150+H151+H156+H158+H163+H168+H171+H172+H178+H180+H190+H191+H193+H196+H203+H208+H213+H220+H225+H227+H228+H229+H231+H234+H235</f>
        <v>3130.05</v>
      </c>
      <c r="I248" s="40">
        <f>I11+I16+I22+I28+I29+I32+I33+I34+I35+I37+I41+I44+I45+I46+I52+I56+I57+I58+I77+I82+I90+I91+I101+I105+I116+I118+I124+I126+I131+I132+I133+I135+I140+I145+I146+I150+I151+I156+I158+I163+I168+I171+I172+I178+I180+I190+I191+I193+I196+I203+I208+I213+I220+I225+I227+I228+I229+I231+I234+I235</f>
        <v>3987588.6799999997</v>
      </c>
      <c r="J248" s="40">
        <f>J11+J16+J22+J28+J29+J32+J33+J34+J35+J37+J41+J44+J45+J46+J52+J56+J57+J58+J77+J82+J90+J91+J101+J105+J116+J118+J124+J126+J131+J132+J133+J135+J140+J145+J146+J150+J151+J156+J158+J163+J168+J171+J172+J178+J180+J190+J191+J193+J196+J203+J208+J213+J220+J225+J227+J228+J229+J231+J234+J235</f>
        <v>3738816</v>
      </c>
    </row>
    <row r="249" spans="4:10" ht="20.25" customHeight="1" hidden="1">
      <c r="D249" s="28" t="s">
        <v>234</v>
      </c>
      <c r="F249" s="37">
        <f>F60+F61+F182+F185</f>
        <v>469992</v>
      </c>
      <c r="G249" s="37">
        <f>G60+G61+G182+G185</f>
        <v>470477.82</v>
      </c>
      <c r="H249" s="37">
        <f>H60+H61+H182+H185</f>
        <v>403.05</v>
      </c>
      <c r="I249" s="37">
        <f>I60+I61+I182+I185</f>
        <v>470477.82</v>
      </c>
      <c r="J249" s="37">
        <f>J60+J61+J182+J185</f>
        <v>99035</v>
      </c>
    </row>
    <row r="250" spans="4:10" ht="20.25" customHeight="1" hidden="1">
      <c r="D250" s="28" t="s">
        <v>235</v>
      </c>
      <c r="F250" s="42">
        <f>F201</f>
        <v>80000</v>
      </c>
      <c r="G250" s="42">
        <f>G201</f>
        <v>80000</v>
      </c>
      <c r="H250" s="42">
        <f>H201</f>
        <v>100</v>
      </c>
      <c r="I250" s="42">
        <f>I201</f>
        <v>80000</v>
      </c>
      <c r="J250" s="42">
        <f>J201</f>
        <v>0</v>
      </c>
    </row>
    <row r="251" spans="4:10" ht="20.25" customHeight="1" hidden="1">
      <c r="D251" s="28" t="s">
        <v>236</v>
      </c>
      <c r="F251" s="43">
        <f>F176+F62+F63</f>
        <v>30233</v>
      </c>
      <c r="G251" s="43">
        <f>G176+G62+G63</f>
        <v>27089.35</v>
      </c>
      <c r="H251" s="43">
        <f>H176+H62+H63</f>
        <v>268.55</v>
      </c>
      <c r="I251" s="43">
        <f>I176+I62+I63</f>
        <v>30233.35</v>
      </c>
      <c r="J251" s="43">
        <f>J176+J62+J63</f>
        <v>10000</v>
      </c>
    </row>
    <row r="252" spans="4:10" ht="21" customHeight="1" hidden="1">
      <c r="D252" s="28" t="s">
        <v>231</v>
      </c>
      <c r="F252" s="41">
        <f>F112+F114+F120</f>
        <v>21215979</v>
      </c>
      <c r="G252" s="41">
        <f>G112+G114+G120</f>
        <v>17835381</v>
      </c>
      <c r="H252" s="41">
        <f>H112+H114+H120</f>
        <v>234.62</v>
      </c>
      <c r="I252" s="41">
        <f>I112+I114+I120</f>
        <v>21215979</v>
      </c>
      <c r="J252" s="41">
        <f>J112+J114+J120</f>
        <v>23286333</v>
      </c>
    </row>
    <row r="253" spans="4:10" ht="19.5" customHeight="1" hidden="1">
      <c r="D253" s="38" t="s">
        <v>233</v>
      </c>
      <c r="F253" s="39" t="e">
        <f>F254+F255</f>
        <v>#REF!</v>
      </c>
      <c r="G253" s="39" t="e">
        <f>G254+G255</f>
        <v>#REF!</v>
      </c>
      <c r="H253" s="39" t="e">
        <f>H254+H255</f>
        <v>#REF!</v>
      </c>
      <c r="I253" s="39" t="e">
        <f>I254+I255</f>
        <v>#REF!</v>
      </c>
      <c r="J253" s="39" t="e">
        <f>J254+J255</f>
        <v>#REF!</v>
      </c>
    </row>
    <row r="254" spans="4:12" ht="20.25" customHeight="1" hidden="1">
      <c r="D254" s="28" t="s">
        <v>230</v>
      </c>
      <c r="F254" s="36" t="e">
        <f>#REF!+#REF!</f>
        <v>#REF!</v>
      </c>
      <c r="G254" s="36" t="e">
        <f>#REF!+#REF!</f>
        <v>#REF!</v>
      </c>
      <c r="H254" s="36" t="e">
        <f>#REF!+#REF!</f>
        <v>#REF!</v>
      </c>
      <c r="I254" s="36" t="e">
        <f>#REF!+#REF!</f>
        <v>#REF!</v>
      </c>
      <c r="J254" s="36" t="e">
        <f>#REF!+#REF!</f>
        <v>#REF!</v>
      </c>
      <c r="L254" s="17" t="s">
        <v>238</v>
      </c>
    </row>
    <row r="255" spans="4:12" ht="19.5" customHeight="1" hidden="1">
      <c r="D255" s="28" t="s">
        <v>224</v>
      </c>
      <c r="F255" s="32" t="e">
        <f>#REF!+#REF!+#REF!+#REF!+#REF!+#REF!</f>
        <v>#REF!</v>
      </c>
      <c r="G255" s="32" t="e">
        <f>#REF!+#REF!+#REF!+#REF!+#REF!+#REF!</f>
        <v>#REF!</v>
      </c>
      <c r="H255" s="32" t="e">
        <f>#REF!+#REF!+#REF!+#REF!+#REF!+#REF!</f>
        <v>#REF!</v>
      </c>
      <c r="I255" s="32" t="e">
        <f>#REF!+#REF!+#REF!+#REF!+#REF!+#REF!</f>
        <v>#REF!</v>
      </c>
      <c r="J255" s="32" t="e">
        <f>#REF!+#REF!+#REF!+#REF!+#REF!+#REF!</f>
        <v>#REF!</v>
      </c>
      <c r="L255" s="39" t="e">
        <f>J255-#REF!-#REF!-#REF!</f>
        <v>#REF!</v>
      </c>
    </row>
    <row r="256" spans="4:10" ht="12.75" customHeight="1" hidden="1">
      <c r="D256" s="28"/>
      <c r="F256" s="32"/>
      <c r="J256" s="32"/>
    </row>
    <row r="257" spans="4:10" ht="18.75" customHeight="1" hidden="1">
      <c r="D257" s="38" t="s">
        <v>232</v>
      </c>
      <c r="F257" s="39" t="e">
        <f>F240+F253</f>
        <v>#REF!</v>
      </c>
      <c r="G257" s="39" t="e">
        <f>G240+G253</f>
        <v>#REF!</v>
      </c>
      <c r="H257" s="39" t="e">
        <f>H240+H253</f>
        <v>#REF!</v>
      </c>
      <c r="I257" s="39" t="e">
        <f>I240+I253</f>
        <v>#REF!</v>
      </c>
      <c r="J257" s="39" t="e">
        <f>J240+J253</f>
        <v>#REF!</v>
      </c>
    </row>
    <row r="258" ht="12.75" customHeight="1" hidden="1"/>
    <row r="259" spans="6:10" ht="14.25" customHeight="1" hidden="1">
      <c r="F259" s="32" t="e">
        <f>F237-F257</f>
        <v>#REF!</v>
      </c>
      <c r="G259" s="32" t="e">
        <f>G237-G257</f>
        <v>#REF!</v>
      </c>
      <c r="H259" s="32" t="e">
        <f>H237-H257</f>
        <v>#REF!</v>
      </c>
      <c r="I259" s="32" t="e">
        <f>I237-I257</f>
        <v>#REF!</v>
      </c>
      <c r="J259" s="32" t="e">
        <f>J237-J257</f>
        <v>#REF!</v>
      </c>
    </row>
    <row r="260" ht="12.75" customHeight="1" hidden="1">
      <c r="J260" s="32"/>
    </row>
    <row r="261" spans="4:10" ht="18" customHeight="1" hidden="1">
      <c r="D261" s="17" t="s">
        <v>241</v>
      </c>
      <c r="F261" s="32">
        <f>F84+F93</f>
        <v>16953500</v>
      </c>
      <c r="G261" s="32">
        <f>G84+G93</f>
        <v>13091592.899999999</v>
      </c>
      <c r="H261" s="32">
        <f>H84+H93</f>
        <v>159.64999999999998</v>
      </c>
      <c r="I261" s="32">
        <f>I84+I93</f>
        <v>16878491</v>
      </c>
      <c r="J261" s="32">
        <f>J84+J93</f>
        <v>17000000</v>
      </c>
    </row>
    <row r="262" spans="4:10" ht="15.75" customHeight="1" hidden="1">
      <c r="D262" s="17" t="s">
        <v>239</v>
      </c>
      <c r="F262" s="32">
        <f>F242+F243</f>
        <v>50794519</v>
      </c>
      <c r="G262" s="32">
        <f>G242+G243</f>
        <v>38513132.53</v>
      </c>
      <c r="H262" s="32">
        <f>H242+H243</f>
        <v>2730.75</v>
      </c>
      <c r="I262" s="32">
        <f>I242+I243</f>
        <v>51464184.75</v>
      </c>
      <c r="J262" s="32">
        <f>J242+J243</f>
        <v>53165954</v>
      </c>
    </row>
    <row r="263" ht="12.75" customHeight="1" hidden="1"/>
    <row r="264" spans="4:10" ht="18.75" customHeight="1" hidden="1">
      <c r="D264" s="17" t="s">
        <v>240</v>
      </c>
      <c r="F264" s="32">
        <f>F262-F107-F108</f>
        <v>25523029</v>
      </c>
      <c r="G264" s="32">
        <f>G262-G107-G108</f>
        <v>20257224.6</v>
      </c>
      <c r="H264" s="32">
        <f>H262-G107-G108</f>
        <v>-18253177.18</v>
      </c>
      <c r="I264" s="32">
        <f>I262-I107-I108</f>
        <v>25773286.75</v>
      </c>
      <c r="J264" s="32">
        <f>J262-J107-J108</f>
        <v>26092189</v>
      </c>
    </row>
    <row r="265" ht="12.75" customHeight="1" hidden="1"/>
    <row r="266" spans="4:10" ht="18" customHeight="1" hidden="1">
      <c r="D266" s="17" t="s">
        <v>237</v>
      </c>
      <c r="F266" s="32">
        <f>F244+F249+F250+F251</f>
        <v>13642698.96</v>
      </c>
      <c r="G266" s="32">
        <f>G244+G249+G250+G251</f>
        <v>11345107.6</v>
      </c>
      <c r="H266" s="32">
        <f>H244+H249+H250+H251</f>
        <v>2627.6900000000005</v>
      </c>
      <c r="I266" s="32">
        <f>I244+I249+I250+I251</f>
        <v>13643185.13</v>
      </c>
      <c r="J266" s="32">
        <f>J244+J249+J250+J251</f>
        <v>11093457</v>
      </c>
    </row>
    <row r="267" ht="12.75" customHeight="1" hidden="1"/>
    <row r="268" ht="12.75" customHeight="1" hidden="1"/>
    <row r="269" ht="12.75" customHeight="1" hidden="1"/>
  </sheetData>
  <sheetProtection/>
  <mergeCells count="2">
    <mergeCell ref="A2:E2"/>
    <mergeCell ref="A4:B4"/>
  </mergeCells>
  <printOptions/>
  <pageMargins left="0.7086614173228347" right="0.7086614173228347" top="0.984251968503937" bottom="0.7086614173228347" header="0.7874015748031497" footer="0.7874015748031497"/>
  <pageSetup firstPageNumber="1" useFirstPageNumber="1" horizontalDpi="600" verticalDpi="600" orientation="portrait" paperSize="9" scale="45" r:id="rId1"/>
  <headerFooter alignWithMargins="0">
    <oddFooter>&amp;CStrona &amp;P</oddFooter>
  </headerFooter>
  <rowBreaks count="5" manualBreakCount="5">
    <brk id="47" max="10" man="1"/>
    <brk id="82" max="10" man="1"/>
    <brk id="135" max="10" man="1"/>
    <brk id="174" max="10" man="1"/>
    <brk id="2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11.57421875" style="0" bestFit="1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11.57421875" style="0" bestFit="1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lstecula</dc:creator>
  <cp:keywords/>
  <dc:description/>
  <cp:lastModifiedBy>lstecula</cp:lastModifiedBy>
  <cp:lastPrinted>2014-11-12T08:34:08Z</cp:lastPrinted>
  <dcterms:created xsi:type="dcterms:W3CDTF">2014-10-22T12:41:03Z</dcterms:created>
  <dcterms:modified xsi:type="dcterms:W3CDTF">2014-11-12T08:34:19Z</dcterms:modified>
  <cp:category/>
  <cp:version/>
  <cp:contentType/>
  <cp:contentStatus/>
</cp:coreProperties>
</file>