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'Arkusz1'!$A$1:$K$246</definedName>
    <definedName name="_xlnm.Print_Titles" localSheetId="0">'Arkusz1'!$5:$6</definedName>
  </definedNames>
  <calcPr fullCalcOnLoad="1"/>
</workbook>
</file>

<file path=xl/sharedStrings.xml><?xml version="1.0" encoding="utf-8"?>
<sst xmlns="http://schemas.openxmlformats.org/spreadsheetml/2006/main" count="906" uniqueCount="253">
  <si>
    <t>Dział</t>
  </si>
  <si>
    <t>Rozdział</t>
  </si>
  <si>
    <t>Paragraf</t>
  </si>
  <si>
    <t>Treść</t>
  </si>
  <si>
    <t/>
  </si>
  <si>
    <t>010</t>
  </si>
  <si>
    <t>Rolnictwo i łowiectwo</t>
  </si>
  <si>
    <t>01095</t>
  </si>
  <si>
    <t>Pozostała działalność</t>
  </si>
  <si>
    <t>0750</t>
  </si>
  <si>
    <t>Dochody z najmu i dzierżawy składników majątkowych Skarbu Państwa, jednostek samorządu terytorialnego lub innych jednostek zaliczanych do sektora finansów publicznych oraz innych umów o podobnym charakterze</t>
  </si>
  <si>
    <t>0970</t>
  </si>
  <si>
    <t>Wpływy z różnych dochodów</t>
  </si>
  <si>
    <t>2010</t>
  </si>
  <si>
    <t>Dotacje celowe otrzymane z budżetu państwa na realizację zadań bieżących z zakresu administracji rządowej oraz innych zadań zleconych gminie (związkom gmin) ustawami</t>
  </si>
  <si>
    <t>400</t>
  </si>
  <si>
    <t>Wytwarzanie i zaopatrywanie w energię elektryczną, gaz i wodę</t>
  </si>
  <si>
    <t>40095</t>
  </si>
  <si>
    <t>0740</t>
  </si>
  <si>
    <t xml:space="preserve"> Wpływy z dywidend</t>
  </si>
  <si>
    <t>600</t>
  </si>
  <si>
    <t>Transport i łączność</t>
  </si>
  <si>
    <t>0690</t>
  </si>
  <si>
    <t>Wpływy z różnych opłat</t>
  </si>
  <si>
    <t>0920</t>
  </si>
  <si>
    <t>Pozostałe odsetki</t>
  </si>
  <si>
    <t>60016</t>
  </si>
  <si>
    <t>Drogi publiczne gminne</t>
  </si>
  <si>
    <t>6330</t>
  </si>
  <si>
    <t>Dotacje celowe otrzymane z budżetu państwa na realizację inwestycji i zakupów inwestycyjnych własnych gmin (związków gmin)</t>
  </si>
  <si>
    <t>60095</t>
  </si>
  <si>
    <t>0490</t>
  </si>
  <si>
    <t>Wpływy z innych lokalnych opłat pobieranych przez jednostki samorządu terytorialnego na podstawie odrębnych ustaw</t>
  </si>
  <si>
    <t>700</t>
  </si>
  <si>
    <t>Gospodarka mieszkaniowa</t>
  </si>
  <si>
    <t>70005</t>
  </si>
  <si>
    <t>Gospodarka gruntami i nieruchomościami</t>
  </si>
  <si>
    <t>0470</t>
  </si>
  <si>
    <t>Wpływy z opłat za trwały zarząd, użytkowanie, służebności i użytkowanie wieczyste nieruchomości</t>
  </si>
  <si>
    <t>0570</t>
  </si>
  <si>
    <t>Grzywny, mandaty i inne kary pieniężne od osób fizycznych</t>
  </si>
  <si>
    <t>0580</t>
  </si>
  <si>
    <t>Grzywny i inne kary pieniężne od osób prawnych i innych jednostek organizacyjnych</t>
  </si>
  <si>
    <t>0760</t>
  </si>
  <si>
    <t>Wpływy z tytułu przekształcenia prawa użytkowania wieczystego przysługującego osobom fizycznym w prawo własności</t>
  </si>
  <si>
    <t>0770</t>
  </si>
  <si>
    <t>Wpłaty z tytułu odpłatnego nabycia prawa własności oraz prawa użytkowania wieczystego nieruchomości</t>
  </si>
  <si>
    <t>0830</t>
  </si>
  <si>
    <t>Wpływy z usług</t>
  </si>
  <si>
    <t>8120</t>
  </si>
  <si>
    <t>Odsetki od pożyczek udzielonych przez jednostkę samorządu terytorialnego</t>
  </si>
  <si>
    <t>70095</t>
  </si>
  <si>
    <t>710</t>
  </si>
  <si>
    <t>Działalność usługowa</t>
  </si>
  <si>
    <t>71004</t>
  </si>
  <si>
    <t>Plany zagospodarowania przestrzennego</t>
  </si>
  <si>
    <t>71035</t>
  </si>
  <si>
    <t>Cmentarze</t>
  </si>
  <si>
    <t>2020</t>
  </si>
  <si>
    <t>Dotacje celowe otrzymane z budżetu państwa na zadania bieżące realizowane przez gminę na podstawie porozumień z organami administracji rządowej</t>
  </si>
  <si>
    <t>750</t>
  </si>
  <si>
    <t>Administracja publiczna</t>
  </si>
  <si>
    <t>75011</t>
  </si>
  <si>
    <t>Urzędy wojewódzkie</t>
  </si>
  <si>
    <t>2360</t>
  </si>
  <si>
    <t>Dochody jednostek samorządu  terytorialnego związane z realizacją zadań z zakresu administracji rządowej oraz innych zadań zleconych ustawami</t>
  </si>
  <si>
    <t>75023</t>
  </si>
  <si>
    <t>Urzędy gmin (miast i miast na prawach powiatu)</t>
  </si>
  <si>
    <t>75095</t>
  </si>
  <si>
    <t>Dotacje celowe w ramach programów finansowanych z udziałem środków europejskich oraz środków, o których mowa w art.5 ust.1 pkt,3 oraz ust.3 ptk.5 i 6 ustawy lub płatności w ramach budżetu środków europejskich</t>
  </si>
  <si>
    <t>2009</t>
  </si>
  <si>
    <t>Dotacje celowe w ramach programów finansowanych z udziałem środków europejskich oraz środków, o których mowa w art.5 ust.1 pkt.3 oraz ust.3 pkt.5 i 6 ustawy lub płatności w ramach budżetu środków europejskich</t>
  </si>
  <si>
    <t>2310</t>
  </si>
  <si>
    <t>Dotacje celowe otrzymane z gminy na zadania bieżące realizowane na podstawie porozumień (umów) między jednostkami samorządu terytorialnego</t>
  </si>
  <si>
    <t>2320</t>
  </si>
  <si>
    <t>Dotacje celowe otrzymane z powiatu na zadania bieżące realizowane na podstawie porozumień (umów) między jednostkami samorządu terytorialnego</t>
  </si>
  <si>
    <t>751</t>
  </si>
  <si>
    <t>Urzędy naczelnych organów władzy państwowej, kontroli i ochrony prawa oraz sądownictwa</t>
  </si>
  <si>
    <t>75101</t>
  </si>
  <si>
    <t>Urzędy naczelnych organów władzy państwowej, kontroli i ochrony prawa</t>
  </si>
  <si>
    <t>75113</t>
  </si>
  <si>
    <t>Wybory do Parlamentu Europejskiego</t>
  </si>
  <si>
    <t>752</t>
  </si>
  <si>
    <t>Obrona narodowa</t>
  </si>
  <si>
    <t>75212</t>
  </si>
  <si>
    <t>Pozostałe wydatki  obronne</t>
  </si>
  <si>
    <t>754</t>
  </si>
  <si>
    <t>Bezpieczeństwo publiczne i ochrona przeciwpożarowa</t>
  </si>
  <si>
    <t>75416</t>
  </si>
  <si>
    <t>Straż gminna (miejska)</t>
  </si>
  <si>
    <t>756</t>
  </si>
  <si>
    <t>Dochody od osób prawnych, od osób fizycznych i od innych jednostek nieposiadających osobowości prawnej oraz wydatki związane z ich poborem</t>
  </si>
  <si>
    <t>75601</t>
  </si>
  <si>
    <t>Wpływy z podatku dochodowego od osób fizycznych</t>
  </si>
  <si>
    <t>0350</t>
  </si>
  <si>
    <t>Podatek od działalności gospodarczej osób fizycznych, opłacany w formie karty podatkowej</t>
  </si>
  <si>
    <t>0910</t>
  </si>
  <si>
    <t>Odsetki od nieterminowych wpłat z tytułu podatków i opłat</t>
  </si>
  <si>
    <t>75615</t>
  </si>
  <si>
    <t>Wpływy z podatku rolnego, podatku leśnego, podatku od czynności cywilnoprawnych, podatków i opłat lokalnych od osób prawnych i innych jednostek organizacyjnych</t>
  </si>
  <si>
    <t>0310</t>
  </si>
  <si>
    <t>Podatek od nieruchomości</t>
  </si>
  <si>
    <t>0320</t>
  </si>
  <si>
    <t>Podatek rolny</t>
  </si>
  <si>
    <t>0330</t>
  </si>
  <si>
    <t>Podatek leśny</t>
  </si>
  <si>
    <t>0340</t>
  </si>
  <si>
    <t>Podatek od środków transportowych</t>
  </si>
  <si>
    <t>0500</t>
  </si>
  <si>
    <t>Podatek od czynności cywilnoprawnych</t>
  </si>
  <si>
    <t>2680</t>
  </si>
  <si>
    <t>Rekompensaty utraconych dochodów w podatkach i opłatach lokalnych</t>
  </si>
  <si>
    <t>75616</t>
  </si>
  <si>
    <t>Wpływy z podatku rolnego, podatku  leśnego, podatku od spadków i darowizn, podatku od czynności cywilnoprawnych oraz podatków i opłat lokalnych od osób fizycznych</t>
  </si>
  <si>
    <t>0360</t>
  </si>
  <si>
    <t>Podatek od spadków i darowizn</t>
  </si>
  <si>
    <t>0430</t>
  </si>
  <si>
    <t>Wpływy z opłaty targowej</t>
  </si>
  <si>
    <t>75618</t>
  </si>
  <si>
    <t>Wpływy z innych opłat stanowiących dochody jednostek samorządu terytorialnego na podstawie ustaw</t>
  </si>
  <si>
    <t>0410</t>
  </si>
  <si>
    <t>Wpływy z opłaty skarbowej</t>
  </si>
  <si>
    <t>75621</t>
  </si>
  <si>
    <t>Udziały gmin w podatkach stanowiących dochód budżetu państwa</t>
  </si>
  <si>
    <t>0010</t>
  </si>
  <si>
    <t>Podatek dochodowy od osób fizycznych</t>
  </si>
  <si>
    <t>0020</t>
  </si>
  <si>
    <t>Podatek dochodowy od osób prawnych</t>
  </si>
  <si>
    <t>758</t>
  </si>
  <si>
    <t>Różne rozliczenia</t>
  </si>
  <si>
    <t>75801</t>
  </si>
  <si>
    <t>Część oświatowa subwencji ogólnej dla jednostek samorządu terytorialnego</t>
  </si>
  <si>
    <t>2920</t>
  </si>
  <si>
    <t>Subwencje ogólne z budżetu państwa</t>
  </si>
  <si>
    <t>75807</t>
  </si>
  <si>
    <t>Część wyrównawcza subwencji ogólnej dla gmin</t>
  </si>
  <si>
    <t>75814</t>
  </si>
  <si>
    <t>Różne rozliczenia finansowe</t>
  </si>
  <si>
    <t>75815</t>
  </si>
  <si>
    <t>Wpływy do wyjaśnienia</t>
  </si>
  <si>
    <t>2980</t>
  </si>
  <si>
    <t>75831</t>
  </si>
  <si>
    <t>Część równoważąca subwencji ogólnej dla gmin</t>
  </si>
  <si>
    <t>801</t>
  </si>
  <si>
    <t>Oświata i wychowanie</t>
  </si>
  <si>
    <t>80101</t>
  </si>
  <si>
    <t>Szkoły podstawowe</t>
  </si>
  <si>
    <t>80104</t>
  </si>
  <si>
    <t>Przedszkola</t>
  </si>
  <si>
    <t>2030</t>
  </si>
  <si>
    <t>Dotacje celowe otrzymane  z budżetu państwa na realizację własnych zadań bieżących gmin (związków gmin)</t>
  </si>
  <si>
    <t>2910</t>
  </si>
  <si>
    <t>Wpływy ze zwrotów dotacji oraz płatności, w tym wykorzystanych niezgodnie z przeznaczeniem lub wykorzystanych z naruszeniem procedur, o których mowa w art. 184 ustawy, pobranych nienależnie lub w nadmiernej wysokości</t>
  </si>
  <si>
    <t>80106</t>
  </si>
  <si>
    <t>Inne formy wychowania przedszkolnego</t>
  </si>
  <si>
    <t>80110</t>
  </si>
  <si>
    <t>Gimnazja</t>
  </si>
  <si>
    <t>851</t>
  </si>
  <si>
    <t>Ochrona zdrowia</t>
  </si>
  <si>
    <t>85154</t>
  </si>
  <si>
    <t>Przeciwdziałanie alkoholizmowi</t>
  </si>
  <si>
    <t>0480</t>
  </si>
  <si>
    <t>Wpływy z opłat za wydawanie zezwoleń na sprzedaż alkoholu</t>
  </si>
  <si>
    <t>852</t>
  </si>
  <si>
    <t>Pomoc społeczna</t>
  </si>
  <si>
    <t>85202</t>
  </si>
  <si>
    <t>Domy pomocy społecznej</t>
  </si>
  <si>
    <t>85206</t>
  </si>
  <si>
    <t>Wspieranie rodziny</t>
  </si>
  <si>
    <t>85212</t>
  </si>
  <si>
    <t>Świadczenia rodzinne, świadczenia z funduszu alimentacyjnego oraz składki na ubezpieczenia emerytalne i rentowe z ubezpieczenia społecznego</t>
  </si>
  <si>
    <t>85213</t>
  </si>
  <si>
    <t>Składki na ubezpieczenie zdrowotne opłacane za osoby pobierające niektóre świadczenia z pomocy społecznej, niektóre świadczenia rodzinne oraz za osoby uczestniczące w zajęciach w centrum integracji społecznej</t>
  </si>
  <si>
    <t>85214</t>
  </si>
  <si>
    <t>Zasiłki i pomoc w naturze oraz składki na ubezpieczenia emerytalne i rentowe</t>
  </si>
  <si>
    <t>85215</t>
  </si>
  <si>
    <t>Dodatki mieszkaniowe</t>
  </si>
  <si>
    <t>85216</t>
  </si>
  <si>
    <t>Zasiłki stałe</t>
  </si>
  <si>
    <t>85219</t>
  </si>
  <si>
    <t>Ośrodki pomocy społecznej</t>
  </si>
  <si>
    <t>85220</t>
  </si>
  <si>
    <t>Jednostki specjalistycznego poradnictwa, mieszkania chronione i ośrodki interwencji kryzysowej</t>
  </si>
  <si>
    <t>85228</t>
  </si>
  <si>
    <t>Usługi opiekuńcze i specjalistyczne usługi opiekuńcze</t>
  </si>
  <si>
    <t>85295</t>
  </si>
  <si>
    <t>2707</t>
  </si>
  <si>
    <t>Środki na dofinansowanie własnych zadań bieżących gmin (związków gmin), powiatów (związków powiatów), samorządów województw, pozyskane z innych źródeł</t>
  </si>
  <si>
    <t>853</t>
  </si>
  <si>
    <t>Pozostałe zadania w zakresie polityki społecznej</t>
  </si>
  <si>
    <t>85305</t>
  </si>
  <si>
    <t>Żłobki</t>
  </si>
  <si>
    <t>85307</t>
  </si>
  <si>
    <t>Dzienni opiekunowie</t>
  </si>
  <si>
    <t>854</t>
  </si>
  <si>
    <t>Edukacyjna opieka wychowawcza</t>
  </si>
  <si>
    <t>85415</t>
  </si>
  <si>
    <t>Pomoc materialna dla uczniów</t>
  </si>
  <si>
    <t>2040</t>
  </si>
  <si>
    <t>Dotacje celowe otrzymane z budżetu państwa na realizację zadań bieżących gmin z zakresu edukacyjnej opieki wychowawczej finansowanych w całości przez budżet państwa w ramach programów rządowych</t>
  </si>
  <si>
    <t>85495</t>
  </si>
  <si>
    <t>900</t>
  </si>
  <si>
    <t>Gospodarka komunalna i ochrona środowiska</t>
  </si>
  <si>
    <t>90002</t>
  </si>
  <si>
    <t>Gospodarka odpadami</t>
  </si>
  <si>
    <t>90004</t>
  </si>
  <si>
    <t>Utrzymanie zieleni w miastach i gminach</t>
  </si>
  <si>
    <t>90019</t>
  </si>
  <si>
    <t>Wpływy i wydatki związane z gromadzeniem środków z opłat i kar za korzystanie ze środowiska</t>
  </si>
  <si>
    <t>921</t>
  </si>
  <si>
    <t>Kultura i ochrona dziedzictwa narodowego</t>
  </si>
  <si>
    <t>92116</t>
  </si>
  <si>
    <t>Biblioteki</t>
  </si>
  <si>
    <t>92195</t>
  </si>
  <si>
    <t>926</t>
  </si>
  <si>
    <t>Kultura fizyczna</t>
  </si>
  <si>
    <t>92601</t>
  </si>
  <si>
    <t>Obiekty sportowe</t>
  </si>
  <si>
    <t>92605</t>
  </si>
  <si>
    <t>Zadania w zakresie kultury fizycznej</t>
  </si>
  <si>
    <t>92695</t>
  </si>
  <si>
    <t>Plan dochodów razem</t>
  </si>
  <si>
    <t>Plan na 30.09.2014 r.</t>
  </si>
  <si>
    <t>Plan na 01.01.2014 r.</t>
  </si>
  <si>
    <t>Wykonanie na 30.09.2014 r.</t>
  </si>
  <si>
    <t>Wyk.  %</t>
  </si>
  <si>
    <t>Przewidywane wykonanie</t>
  </si>
  <si>
    <t xml:space="preserve"> PLAN  DOCHODÓW BUDŻETOWYCH NA 2015 ROK - OGÓŁEM</t>
  </si>
  <si>
    <t>Dotacje celowe przekazane gminie na inwestycje i zakupy inwestycyjne realizowane na podstawie porozumień (umów) między jednostkami samorządu terytorialnego</t>
  </si>
  <si>
    <t>Zał. Nr 1</t>
  </si>
  <si>
    <t>zł</t>
  </si>
  <si>
    <t>Projekt
 na 2015 r.</t>
  </si>
  <si>
    <t>najem i dzierżawa</t>
  </si>
  <si>
    <t>opłaty</t>
  </si>
  <si>
    <t>podatki</t>
  </si>
  <si>
    <t>dotacje</t>
  </si>
  <si>
    <t>zadania zlecone</t>
  </si>
  <si>
    <t>zadania własne</t>
  </si>
  <si>
    <t>zadania powierzone</t>
  </si>
  <si>
    <t>pozostałe dochody</t>
  </si>
  <si>
    <t>dochody bieżące</t>
  </si>
  <si>
    <t>z mienia</t>
  </si>
  <si>
    <t>subwencja</t>
  </si>
  <si>
    <t>ogółem dochody</t>
  </si>
  <si>
    <t>dochody majątkowe</t>
  </si>
  <si>
    <t>dotacje i środki</t>
  </si>
  <si>
    <t>pozostałe dotacje 2040</t>
  </si>
  <si>
    <t>pozostałe dotacje od jst</t>
  </si>
  <si>
    <t>dotacje i srodki</t>
  </si>
  <si>
    <t>UE</t>
  </si>
  <si>
    <t xml:space="preserve">podatki i opłaty </t>
  </si>
  <si>
    <t>podatki i opłaty - udziały w PIT</t>
  </si>
  <si>
    <t>podatek od nieruchomości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</si>
</sst>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yyyy\-mm\-dd"/>
    <numFmt numFmtId="165" formatCode="##\ ###\ ###\ ##0.00"/>
  </numFmts>
  <fonts count="42">
    <font>
      <sz val="10"/>
      <name val="Arial"/>
      <family val="2"/>
    </font>
    <font>
      <sz val="11"/>
      <color indexed="8"/>
      <name val="Czcionka tekstu podstawowego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2"/>
      <color rgb="FFFF0000"/>
      <name val="Times New Roman"/>
      <family val="1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D60093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CCCC00"/>
        <bgColor indexed="64"/>
      </patternFill>
    </fill>
    <fill>
      <patternFill patternType="solid">
        <fgColor rgb="FF7030A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29" fillId="0" borderId="3" applyNumberFormat="0" applyFill="0" applyAlignment="0" applyProtection="0"/>
    <xf numFmtId="0" fontId="30" fillId="31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2" borderId="0" applyNumberFormat="0" applyBorder="0" applyAlignment="0" applyProtection="0"/>
    <xf numFmtId="0" fontId="35" fillId="27" borderId="1" applyNumberFormat="0" applyAlignment="0" applyProtection="0"/>
    <xf numFmtId="0" fontId="1" fillId="33" borderId="0" applyNumberFormat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4" borderId="9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40" fillId="37" borderId="0" applyNumberFormat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Border="1" applyAlignment="1">
      <alignment/>
    </xf>
    <xf numFmtId="164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41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2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49" fontId="3" fillId="0" borderId="12" xfId="0" applyNumberFormat="1" applyFont="1" applyBorder="1" applyAlignment="1">
      <alignment horizontal="center" wrapText="1"/>
    </xf>
    <xf numFmtId="49" fontId="3" fillId="0" borderId="13" xfId="0" applyNumberFormat="1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vertical="center" wrapText="1"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0" xfId="0" applyFont="1" applyAlignment="1">
      <alignment/>
    </xf>
    <xf numFmtId="1" fontId="2" fillId="0" borderId="0" xfId="0" applyNumberFormat="1" applyFont="1" applyAlignment="1">
      <alignment/>
    </xf>
    <xf numFmtId="0" fontId="3" fillId="0" borderId="15" xfId="0" applyFont="1" applyBorder="1" applyAlignment="1">
      <alignment/>
    </xf>
    <xf numFmtId="0" fontId="3" fillId="0" borderId="15" xfId="0" applyFont="1" applyBorder="1" applyAlignment="1">
      <alignment wrapText="1"/>
    </xf>
    <xf numFmtId="165" fontId="3" fillId="0" borderId="15" xfId="0" applyNumberFormat="1" applyFont="1" applyBorder="1" applyAlignment="1">
      <alignment/>
    </xf>
    <xf numFmtId="0" fontId="2" fillId="38" borderId="0" xfId="0" applyFont="1" applyFill="1" applyAlignment="1">
      <alignment/>
    </xf>
    <xf numFmtId="165" fontId="3" fillId="38" borderId="15" xfId="0" applyNumberFormat="1" applyFont="1" applyFill="1" applyBorder="1" applyAlignment="1">
      <alignment/>
    </xf>
    <xf numFmtId="165" fontId="3" fillId="0" borderId="16" xfId="0" applyNumberFormat="1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8" xfId="0" applyFont="1" applyBorder="1" applyAlignment="1">
      <alignment/>
    </xf>
    <xf numFmtId="0" fontId="4" fillId="0" borderId="0" xfId="0" applyFont="1" applyAlignment="1">
      <alignment/>
    </xf>
    <xf numFmtId="4" fontId="4" fillId="39" borderId="0" xfId="0" applyNumberFormat="1" applyFont="1" applyFill="1" applyAlignment="1">
      <alignment/>
    </xf>
    <xf numFmtId="4" fontId="2" fillId="40" borderId="0" xfId="0" applyNumberFormat="1" applyFont="1" applyFill="1" applyAlignment="1">
      <alignment/>
    </xf>
    <xf numFmtId="4" fontId="2" fillId="41" borderId="0" xfId="0" applyNumberFormat="1" applyFont="1" applyFill="1" applyAlignment="1">
      <alignment/>
    </xf>
    <xf numFmtId="4" fontId="2" fillId="0" borderId="0" xfId="0" applyNumberFormat="1" applyFont="1" applyAlignment="1">
      <alignment/>
    </xf>
    <xf numFmtId="4" fontId="2" fillId="42" borderId="0" xfId="0" applyNumberFormat="1" applyFont="1" applyFill="1" applyAlignment="1">
      <alignment/>
    </xf>
    <xf numFmtId="4" fontId="2" fillId="43" borderId="0" xfId="0" applyNumberFormat="1" applyFont="1" applyFill="1" applyAlignment="1">
      <alignment/>
    </xf>
    <xf numFmtId="4" fontId="2" fillId="44" borderId="0" xfId="0" applyNumberFormat="1" applyFont="1" applyFill="1" applyAlignment="1">
      <alignment/>
    </xf>
    <xf numFmtId="4" fontId="2" fillId="45" borderId="0" xfId="0" applyNumberFormat="1" applyFont="1" applyFill="1" applyAlignment="1">
      <alignment/>
    </xf>
    <xf numFmtId="4" fontId="2" fillId="46" borderId="0" xfId="0" applyNumberFormat="1" applyFont="1" applyFill="1" applyAlignment="1">
      <alignment/>
    </xf>
    <xf numFmtId="0" fontId="5" fillId="0" borderId="0" xfId="0" applyFont="1" applyAlignment="1">
      <alignment/>
    </xf>
    <xf numFmtId="4" fontId="3" fillId="0" borderId="0" xfId="0" applyNumberFormat="1" applyFont="1" applyAlignment="1">
      <alignment/>
    </xf>
    <xf numFmtId="4" fontId="2" fillId="47" borderId="0" xfId="0" applyNumberFormat="1" applyFont="1" applyFill="1" applyAlignment="1">
      <alignment/>
    </xf>
    <xf numFmtId="4" fontId="2" fillId="48" borderId="0" xfId="0" applyNumberFormat="1" applyFont="1" applyFill="1" applyAlignment="1">
      <alignment/>
    </xf>
    <xf numFmtId="4" fontId="2" fillId="49" borderId="0" xfId="0" applyNumberFormat="1" applyFont="1" applyFill="1" applyAlignment="1">
      <alignment/>
    </xf>
    <xf numFmtId="4" fontId="2" fillId="50" borderId="0" xfId="0" applyNumberFormat="1" applyFont="1" applyFill="1" applyAlignment="1">
      <alignment/>
    </xf>
    <xf numFmtId="0" fontId="3" fillId="38" borderId="15" xfId="0" applyFont="1" applyFill="1" applyBorder="1" applyAlignment="1">
      <alignment/>
    </xf>
    <xf numFmtId="0" fontId="3" fillId="38" borderId="15" xfId="0" applyFont="1" applyFill="1" applyBorder="1" applyAlignment="1">
      <alignment wrapText="1"/>
    </xf>
    <xf numFmtId="0" fontId="3" fillId="38" borderId="15" xfId="0" applyFont="1" applyFill="1" applyBorder="1" applyAlignment="1">
      <alignment horizontal="left"/>
    </xf>
    <xf numFmtId="3" fontId="2" fillId="38" borderId="0" xfId="0" applyNumberFormat="1" applyFont="1" applyFill="1" applyAlignment="1">
      <alignment/>
    </xf>
    <xf numFmtId="0" fontId="2" fillId="38" borderId="0" xfId="0" applyFont="1" applyFill="1" applyBorder="1" applyAlignment="1">
      <alignment/>
    </xf>
    <xf numFmtId="165" fontId="3" fillId="38" borderId="16" xfId="0" applyNumberFormat="1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left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5"/>
  <sheetViews>
    <sheetView tabSelected="1" view="pageBreakPreview" zoomScale="60" zoomScaleNormal="90" zoomScalePageLayoutView="0" workbookViewId="0" topLeftCell="A133">
      <selection activeCell="C142" sqref="C142"/>
    </sheetView>
  </sheetViews>
  <sheetFormatPr defaultColWidth="11.57421875" defaultRowHeight="12.75" customHeight="1"/>
  <cols>
    <col min="1" max="1" width="7.7109375" style="17" customWidth="1"/>
    <col min="2" max="2" width="9.7109375" style="17" customWidth="1"/>
    <col min="3" max="3" width="11.140625" style="17" customWidth="1"/>
    <col min="4" max="4" width="51.00390625" style="17" bestFit="1" customWidth="1"/>
    <col min="5" max="6" width="16.8515625" style="17" customWidth="1"/>
    <col min="7" max="7" width="16.7109375" style="17" customWidth="1"/>
    <col min="8" max="8" width="14.28125" style="17" customWidth="1"/>
    <col min="9" max="9" width="17.7109375" style="17" customWidth="1"/>
    <col min="10" max="10" width="20.140625" style="17" customWidth="1"/>
    <col min="11" max="11" width="12.57421875" style="17" customWidth="1"/>
    <col min="12" max="12" width="13.140625" style="17" bestFit="1" customWidth="1"/>
    <col min="13" max="255" width="11.57421875" style="17" bestFit="1" customWidth="1"/>
    <col min="256" max="16384" width="11.57421875" style="17" customWidth="1"/>
  </cols>
  <sheetData>
    <row r="1" spans="7:11" s="1" customFormat="1" ht="120" customHeight="1">
      <c r="G1" s="2"/>
      <c r="H1" s="3"/>
      <c r="K1" s="3"/>
    </row>
    <row r="2" spans="1:10" s="4" customFormat="1" ht="12.75" customHeight="1">
      <c r="A2" s="50" t="s">
        <v>227</v>
      </c>
      <c r="B2" s="50"/>
      <c r="C2" s="50"/>
      <c r="D2" s="50"/>
      <c r="E2" s="50"/>
      <c r="J2" s="5" t="s">
        <v>229</v>
      </c>
    </row>
    <row r="3" spans="1:10" s="1" customFormat="1" ht="12.75" customHeight="1">
      <c r="A3" s="6"/>
      <c r="B3" s="6"/>
      <c r="C3" s="6"/>
      <c r="D3" s="6"/>
      <c r="E3" s="6"/>
      <c r="J3" s="7"/>
    </row>
    <row r="4" spans="1:10" s="1" customFormat="1" ht="12.75" customHeight="1">
      <c r="A4" s="51"/>
      <c r="B4" s="51"/>
      <c r="C4" s="6"/>
      <c r="D4" s="6"/>
      <c r="E4" s="6"/>
      <c r="J4" s="5" t="s">
        <v>230</v>
      </c>
    </row>
    <row r="5" spans="1:11" s="14" customFormat="1" ht="36.75" customHeight="1">
      <c r="A5" s="8" t="s">
        <v>0</v>
      </c>
      <c r="B5" s="8" t="s">
        <v>1</v>
      </c>
      <c r="C5" s="9" t="s">
        <v>2</v>
      </c>
      <c r="D5" s="10" t="s">
        <v>3</v>
      </c>
      <c r="E5" s="11" t="s">
        <v>223</v>
      </c>
      <c r="F5" s="12" t="s">
        <v>222</v>
      </c>
      <c r="G5" s="12" t="s">
        <v>224</v>
      </c>
      <c r="H5" s="13" t="s">
        <v>225</v>
      </c>
      <c r="I5" s="12" t="s">
        <v>226</v>
      </c>
      <c r="J5" s="12" t="s">
        <v>231</v>
      </c>
      <c r="K5" s="13" t="s">
        <v>225</v>
      </c>
    </row>
    <row r="6" spans="1:11" ht="12.75" customHeight="1">
      <c r="A6" s="15">
        <v>1</v>
      </c>
      <c r="B6" s="15">
        <v>2</v>
      </c>
      <c r="C6" s="15">
        <v>3</v>
      </c>
      <c r="D6" s="15">
        <v>4</v>
      </c>
      <c r="E6" s="15">
        <v>5</v>
      </c>
      <c r="F6" s="16">
        <v>6</v>
      </c>
      <c r="G6" s="16">
        <v>7</v>
      </c>
      <c r="H6" s="16">
        <v>8</v>
      </c>
      <c r="I6" s="16">
        <v>6</v>
      </c>
      <c r="J6" s="16">
        <v>6</v>
      </c>
      <c r="K6" s="16">
        <v>8</v>
      </c>
    </row>
    <row r="7" ht="12.75" customHeight="1" thickBot="1">
      <c r="E7" s="18"/>
    </row>
    <row r="8" spans="1:11" ht="17.25" customHeight="1" thickBot="1">
      <c r="A8" s="19" t="s">
        <v>5</v>
      </c>
      <c r="B8" s="19" t="s">
        <v>4</v>
      </c>
      <c r="C8" s="19" t="s">
        <v>4</v>
      </c>
      <c r="D8" s="20" t="s">
        <v>6</v>
      </c>
      <c r="E8" s="21">
        <f>0-0</f>
        <v>0</v>
      </c>
      <c r="F8" s="21">
        <v>2951.16</v>
      </c>
      <c r="G8" s="21">
        <v>3101.92</v>
      </c>
      <c r="H8" s="21">
        <v>105.11</v>
      </c>
      <c r="I8" s="21">
        <f>SUM(I9)</f>
        <v>2951.16</v>
      </c>
      <c r="J8" s="21">
        <f>SUM(J9)</f>
        <v>0</v>
      </c>
      <c r="K8" s="21">
        <f>SUM(J8/I8)*100</f>
        <v>0</v>
      </c>
    </row>
    <row r="9" spans="1:11" ht="17.25" customHeight="1" thickBot="1">
      <c r="A9" s="19" t="s">
        <v>4</v>
      </c>
      <c r="B9" s="19" t="s">
        <v>7</v>
      </c>
      <c r="C9" s="19" t="s">
        <v>4</v>
      </c>
      <c r="D9" s="20" t="s">
        <v>8</v>
      </c>
      <c r="E9" s="21">
        <f>0-0</f>
        <v>0</v>
      </c>
      <c r="F9" s="21">
        <v>2951.16</v>
      </c>
      <c r="G9" s="21">
        <v>3101.92</v>
      </c>
      <c r="H9" s="21">
        <v>105.11</v>
      </c>
      <c r="I9" s="21">
        <f>SUM(I10:I12)</f>
        <v>2951.16</v>
      </c>
      <c r="J9" s="21">
        <f>SUM(J10:J12)</f>
        <v>0</v>
      </c>
      <c r="K9" s="21">
        <f aca="true" t="shared" si="0" ref="K9:K68">SUM(J9/I9)*100</f>
        <v>0</v>
      </c>
    </row>
    <row r="10" spans="1:11" s="22" customFormat="1" ht="82.5" customHeight="1" thickBot="1">
      <c r="A10" s="44" t="s">
        <v>4</v>
      </c>
      <c r="B10" s="44" t="s">
        <v>4</v>
      </c>
      <c r="C10" s="44" t="s">
        <v>9</v>
      </c>
      <c r="D10" s="45" t="s">
        <v>10</v>
      </c>
      <c r="E10" s="23">
        <f>0-0</f>
        <v>0</v>
      </c>
      <c r="F10" s="23">
        <f>0-0</f>
        <v>0</v>
      </c>
      <c r="G10" s="23">
        <v>92.89</v>
      </c>
      <c r="H10" s="23">
        <v>0</v>
      </c>
      <c r="I10" s="23">
        <f>0-0</f>
        <v>0</v>
      </c>
      <c r="J10" s="23">
        <f>0-0</f>
        <v>0</v>
      </c>
      <c r="K10" s="23">
        <v>0</v>
      </c>
    </row>
    <row r="11" spans="1:11" s="22" customFormat="1" ht="17.25" customHeight="1" thickBot="1">
      <c r="A11" s="44" t="s">
        <v>4</v>
      </c>
      <c r="B11" s="44" t="s">
        <v>4</v>
      </c>
      <c r="C11" s="44" t="s">
        <v>11</v>
      </c>
      <c r="D11" s="45" t="s">
        <v>12</v>
      </c>
      <c r="E11" s="23">
        <f>0-0</f>
        <v>0</v>
      </c>
      <c r="F11" s="23">
        <f>0-0</f>
        <v>0</v>
      </c>
      <c r="G11" s="23">
        <v>57.87</v>
      </c>
      <c r="H11" s="23">
        <v>0</v>
      </c>
      <c r="I11" s="23">
        <f>0-0</f>
        <v>0</v>
      </c>
      <c r="J11" s="23">
        <f>0-0</f>
        <v>0</v>
      </c>
      <c r="K11" s="23">
        <v>0</v>
      </c>
    </row>
    <row r="12" spans="1:11" s="22" customFormat="1" ht="63.75" thickBot="1">
      <c r="A12" s="44" t="s">
        <v>4</v>
      </c>
      <c r="B12" s="44" t="s">
        <v>4</v>
      </c>
      <c r="C12" s="44" t="s">
        <v>13</v>
      </c>
      <c r="D12" s="45" t="s">
        <v>14</v>
      </c>
      <c r="E12" s="23">
        <f>0-0</f>
        <v>0</v>
      </c>
      <c r="F12" s="23">
        <v>2951.16</v>
      </c>
      <c r="G12" s="23">
        <v>2951.16</v>
      </c>
      <c r="H12" s="23">
        <v>100</v>
      </c>
      <c r="I12" s="23">
        <v>2951.16</v>
      </c>
      <c r="J12" s="23">
        <v>0</v>
      </c>
      <c r="K12" s="23">
        <f t="shared" si="0"/>
        <v>0</v>
      </c>
    </row>
    <row r="13" s="22" customFormat="1" ht="12.75" customHeight="1" thickBot="1">
      <c r="K13" s="23"/>
    </row>
    <row r="14" spans="1:11" s="22" customFormat="1" ht="32.25" thickBot="1">
      <c r="A14" s="44" t="s">
        <v>15</v>
      </c>
      <c r="B14" s="44" t="s">
        <v>4</v>
      </c>
      <c r="C14" s="44" t="s">
        <v>4</v>
      </c>
      <c r="D14" s="45" t="s">
        <v>16</v>
      </c>
      <c r="E14" s="23">
        <v>48000</v>
      </c>
      <c r="F14" s="23">
        <v>48000</v>
      </c>
      <c r="G14" s="23">
        <v>114936.36</v>
      </c>
      <c r="H14" s="23">
        <v>239.45</v>
      </c>
      <c r="I14" s="23">
        <f>SUM(I15)</f>
        <v>114936.36</v>
      </c>
      <c r="J14" s="23">
        <f>SUM(J15)</f>
        <v>30000</v>
      </c>
      <c r="K14" s="23">
        <f t="shared" si="0"/>
        <v>26.10140080997867</v>
      </c>
    </row>
    <row r="15" spans="1:11" s="22" customFormat="1" ht="18" customHeight="1" thickBot="1">
      <c r="A15" s="44" t="s">
        <v>4</v>
      </c>
      <c r="B15" s="44" t="s">
        <v>17</v>
      </c>
      <c r="C15" s="44" t="s">
        <v>4</v>
      </c>
      <c r="D15" s="45" t="s">
        <v>8</v>
      </c>
      <c r="E15" s="23">
        <v>48000</v>
      </c>
      <c r="F15" s="23">
        <v>48000</v>
      </c>
      <c r="G15" s="23">
        <v>114936.36</v>
      </c>
      <c r="H15" s="23">
        <v>239.45</v>
      </c>
      <c r="I15" s="23">
        <f>SUM(I16)</f>
        <v>114936.36</v>
      </c>
      <c r="J15" s="23">
        <f>SUM(J16)</f>
        <v>30000</v>
      </c>
      <c r="K15" s="23">
        <f t="shared" si="0"/>
        <v>26.10140080997867</v>
      </c>
    </row>
    <row r="16" spans="1:11" s="22" customFormat="1" ht="17.25" customHeight="1" thickBot="1">
      <c r="A16" s="44" t="s">
        <v>4</v>
      </c>
      <c r="B16" s="44" t="s">
        <v>4</v>
      </c>
      <c r="C16" s="44" t="s">
        <v>18</v>
      </c>
      <c r="D16" s="45" t="s">
        <v>19</v>
      </c>
      <c r="E16" s="23">
        <v>48000</v>
      </c>
      <c r="F16" s="23">
        <v>48000</v>
      </c>
      <c r="G16" s="23">
        <v>114936.36</v>
      </c>
      <c r="H16" s="23">
        <v>239.45</v>
      </c>
      <c r="I16" s="23">
        <v>114936.36</v>
      </c>
      <c r="J16" s="23">
        <v>30000</v>
      </c>
      <c r="K16" s="23">
        <f t="shared" si="0"/>
        <v>26.10140080997867</v>
      </c>
    </row>
    <row r="17" s="22" customFormat="1" ht="12.75" customHeight="1" thickBot="1">
      <c r="K17" s="23"/>
    </row>
    <row r="18" spans="1:11" s="22" customFormat="1" ht="18.75" customHeight="1" thickBot="1">
      <c r="A18" s="44" t="s">
        <v>20</v>
      </c>
      <c r="B18" s="44" t="s">
        <v>4</v>
      </c>
      <c r="C18" s="44" t="s">
        <v>4</v>
      </c>
      <c r="D18" s="45" t="s">
        <v>21</v>
      </c>
      <c r="E18" s="23">
        <v>169620</v>
      </c>
      <c r="F18" s="23">
        <v>1156591</v>
      </c>
      <c r="G18" s="23">
        <v>127242.35</v>
      </c>
      <c r="H18" s="23">
        <v>11</v>
      </c>
      <c r="I18" s="23">
        <f>SUM(I19,I21)</f>
        <v>1009598.8</v>
      </c>
      <c r="J18" s="23">
        <f>SUM(J19,J21)</f>
        <v>919620</v>
      </c>
      <c r="K18" s="23">
        <f t="shared" si="0"/>
        <v>91.0876676953261</v>
      </c>
    </row>
    <row r="19" spans="1:11" s="22" customFormat="1" ht="21.75" customHeight="1" thickBot="1">
      <c r="A19" s="44" t="s">
        <v>4</v>
      </c>
      <c r="B19" s="44" t="s">
        <v>26</v>
      </c>
      <c r="C19" s="44" t="s">
        <v>4</v>
      </c>
      <c r="D19" s="45" t="s">
        <v>27</v>
      </c>
      <c r="E19" s="23">
        <f>0-0</f>
        <v>0</v>
      </c>
      <c r="F19" s="23">
        <v>986971</v>
      </c>
      <c r="G19" s="23">
        <f>0-0</f>
        <v>0</v>
      </c>
      <c r="H19" s="23">
        <f>0-0</f>
        <v>0</v>
      </c>
      <c r="I19" s="23">
        <f>SUM(I20)</f>
        <v>840078.8</v>
      </c>
      <c r="J19" s="23">
        <f>SUM(J20)</f>
        <v>750000</v>
      </c>
      <c r="K19" s="23">
        <f t="shared" si="0"/>
        <v>89.27733922103498</v>
      </c>
    </row>
    <row r="20" spans="1:11" s="22" customFormat="1" ht="48" customHeight="1" thickBot="1">
      <c r="A20" s="44" t="s">
        <v>4</v>
      </c>
      <c r="B20" s="44" t="s">
        <v>4</v>
      </c>
      <c r="C20" s="44" t="s">
        <v>28</v>
      </c>
      <c r="D20" s="45" t="s">
        <v>29</v>
      </c>
      <c r="E20" s="23">
        <f>0-0</f>
        <v>0</v>
      </c>
      <c r="F20" s="23">
        <v>986971</v>
      </c>
      <c r="G20" s="23">
        <f>0-0</f>
        <v>0</v>
      </c>
      <c r="H20" s="23">
        <f>0-0</f>
        <v>0</v>
      </c>
      <c r="I20" s="23">
        <v>840078.8</v>
      </c>
      <c r="J20" s="23">
        <v>750000</v>
      </c>
      <c r="K20" s="23">
        <f t="shared" si="0"/>
        <v>89.27733922103498</v>
      </c>
    </row>
    <row r="21" spans="1:11" s="22" customFormat="1" ht="17.25" customHeight="1" thickBot="1">
      <c r="A21" s="44" t="s">
        <v>4</v>
      </c>
      <c r="B21" s="44" t="s">
        <v>30</v>
      </c>
      <c r="C21" s="44" t="s">
        <v>4</v>
      </c>
      <c r="D21" s="45" t="s">
        <v>8</v>
      </c>
      <c r="E21" s="23">
        <v>169620</v>
      </c>
      <c r="F21" s="23">
        <v>169620</v>
      </c>
      <c r="G21" s="23">
        <v>127242.35</v>
      </c>
      <c r="H21" s="23">
        <v>75.02</v>
      </c>
      <c r="I21" s="23">
        <f>SUM(I22:I24)</f>
        <v>169520</v>
      </c>
      <c r="J21" s="23">
        <f>SUM(J22:J24)</f>
        <v>169620</v>
      </c>
      <c r="K21" s="23">
        <f t="shared" si="0"/>
        <v>100.05899008966495</v>
      </c>
    </row>
    <row r="22" spans="1:11" s="22" customFormat="1" ht="48" thickBot="1">
      <c r="A22" s="44" t="s">
        <v>4</v>
      </c>
      <c r="B22" s="44" t="s">
        <v>4</v>
      </c>
      <c r="C22" s="44" t="s">
        <v>31</v>
      </c>
      <c r="D22" s="45" t="s">
        <v>32</v>
      </c>
      <c r="E22" s="23">
        <v>1000</v>
      </c>
      <c r="F22" s="23">
        <v>1000</v>
      </c>
      <c r="G22" s="23">
        <v>957.5</v>
      </c>
      <c r="H22" s="23">
        <v>95.75</v>
      </c>
      <c r="I22" s="23">
        <v>1100</v>
      </c>
      <c r="J22" s="23">
        <v>1200</v>
      </c>
      <c r="K22" s="23">
        <f t="shared" si="0"/>
        <v>109.09090909090908</v>
      </c>
    </row>
    <row r="23" spans="1:11" s="22" customFormat="1" ht="62.25" customHeight="1" thickBot="1">
      <c r="A23" s="44" t="s">
        <v>4</v>
      </c>
      <c r="B23" s="44" t="s">
        <v>4</v>
      </c>
      <c r="C23" s="44" t="s">
        <v>9</v>
      </c>
      <c r="D23" s="45" t="s">
        <v>10</v>
      </c>
      <c r="E23" s="23">
        <v>166620</v>
      </c>
      <c r="F23" s="23">
        <v>166620</v>
      </c>
      <c r="G23" s="23">
        <v>124972.47</v>
      </c>
      <c r="H23" s="23">
        <v>75</v>
      </c>
      <c r="I23" s="23">
        <v>166620</v>
      </c>
      <c r="J23" s="23">
        <v>166620</v>
      </c>
      <c r="K23" s="23">
        <f t="shared" si="0"/>
        <v>100</v>
      </c>
    </row>
    <row r="24" spans="1:11" s="22" customFormat="1" ht="18" customHeight="1" thickBot="1">
      <c r="A24" s="44" t="s">
        <v>4</v>
      </c>
      <c r="B24" s="44" t="s">
        <v>4</v>
      </c>
      <c r="C24" s="44" t="s">
        <v>24</v>
      </c>
      <c r="D24" s="45" t="s">
        <v>25</v>
      </c>
      <c r="E24" s="23">
        <v>2000</v>
      </c>
      <c r="F24" s="23">
        <v>2000</v>
      </c>
      <c r="G24" s="23">
        <v>1312.38</v>
      </c>
      <c r="H24" s="23">
        <v>65.62</v>
      </c>
      <c r="I24" s="23">
        <v>1800</v>
      </c>
      <c r="J24" s="23">
        <v>1800</v>
      </c>
      <c r="K24" s="23">
        <f t="shared" si="0"/>
        <v>100</v>
      </c>
    </row>
    <row r="25" s="22" customFormat="1" ht="12.75" customHeight="1" thickBot="1">
      <c r="K25" s="23"/>
    </row>
    <row r="26" spans="1:11" s="22" customFormat="1" ht="18.75" customHeight="1" thickBot="1">
      <c r="A26" s="44" t="s">
        <v>33</v>
      </c>
      <c r="B26" s="44" t="s">
        <v>4</v>
      </c>
      <c r="C26" s="44" t="s">
        <v>4</v>
      </c>
      <c r="D26" s="45" t="s">
        <v>34</v>
      </c>
      <c r="E26" s="23">
        <v>10981745</v>
      </c>
      <c r="F26" s="23">
        <v>11236993</v>
      </c>
      <c r="G26" s="23">
        <v>7607038.32</v>
      </c>
      <c r="H26" s="23">
        <v>67.7</v>
      </c>
      <c r="I26" s="23">
        <f>SUM(I27,I40)</f>
        <v>9706280.21</v>
      </c>
      <c r="J26" s="23">
        <f>SUM(J27,J40)</f>
        <v>9771640</v>
      </c>
      <c r="K26" s="23">
        <f t="shared" si="0"/>
        <v>100.67337629437753</v>
      </c>
    </row>
    <row r="27" spans="1:11" s="22" customFormat="1" ht="26.25" customHeight="1" thickBot="1">
      <c r="A27" s="44" t="s">
        <v>4</v>
      </c>
      <c r="B27" s="44" t="s">
        <v>35</v>
      </c>
      <c r="C27" s="44" t="s">
        <v>4</v>
      </c>
      <c r="D27" s="45" t="s">
        <v>36</v>
      </c>
      <c r="E27" s="23">
        <v>10981745</v>
      </c>
      <c r="F27" s="23">
        <v>11236993</v>
      </c>
      <c r="G27" s="23">
        <v>7606892.26</v>
      </c>
      <c r="H27" s="23">
        <v>67.7</v>
      </c>
      <c r="I27" s="23">
        <f>SUM(I28:I39)</f>
        <v>9706134.15</v>
      </c>
      <c r="J27" s="23">
        <f>SUM(J28:J39)</f>
        <v>9771640</v>
      </c>
      <c r="K27" s="23">
        <f t="shared" si="0"/>
        <v>100.67489124905613</v>
      </c>
    </row>
    <row r="28" spans="1:11" s="22" customFormat="1" ht="51" customHeight="1" thickBot="1">
      <c r="A28" s="44" t="s">
        <v>4</v>
      </c>
      <c r="B28" s="44" t="s">
        <v>4</v>
      </c>
      <c r="C28" s="44" t="s">
        <v>37</v>
      </c>
      <c r="D28" s="45" t="s">
        <v>38</v>
      </c>
      <c r="E28" s="23">
        <v>514600</v>
      </c>
      <c r="F28" s="23">
        <v>514600</v>
      </c>
      <c r="G28" s="23">
        <v>516633.06</v>
      </c>
      <c r="H28" s="23">
        <v>100.4</v>
      </c>
      <c r="I28" s="23">
        <v>516633.06</v>
      </c>
      <c r="J28" s="23">
        <v>563000</v>
      </c>
      <c r="K28" s="23">
        <f t="shared" si="0"/>
        <v>108.97483022089219</v>
      </c>
    </row>
    <row r="29" spans="1:11" s="22" customFormat="1" ht="48" customHeight="1" thickBot="1">
      <c r="A29" s="44" t="s">
        <v>4</v>
      </c>
      <c r="B29" s="44" t="s">
        <v>4</v>
      </c>
      <c r="C29" s="44" t="s">
        <v>31</v>
      </c>
      <c r="D29" s="45" t="s">
        <v>32</v>
      </c>
      <c r="E29" s="23">
        <f>0-0</f>
        <v>0</v>
      </c>
      <c r="F29" s="23">
        <f>0-0</f>
        <v>0</v>
      </c>
      <c r="G29" s="23">
        <v>3034.8</v>
      </c>
      <c r="H29" s="23">
        <v>0</v>
      </c>
      <c r="I29" s="23">
        <v>3034.8</v>
      </c>
      <c r="J29" s="23">
        <v>0</v>
      </c>
      <c r="K29" s="23">
        <f t="shared" si="0"/>
        <v>0</v>
      </c>
    </row>
    <row r="30" spans="1:11" s="22" customFormat="1" ht="32.25" thickBot="1">
      <c r="A30" s="44" t="s">
        <v>4</v>
      </c>
      <c r="B30" s="44" t="s">
        <v>4</v>
      </c>
      <c r="C30" s="44" t="s">
        <v>39</v>
      </c>
      <c r="D30" s="45" t="s">
        <v>40</v>
      </c>
      <c r="E30" s="23">
        <f>0-0</f>
        <v>0</v>
      </c>
      <c r="F30" s="23">
        <f>0-0</f>
        <v>0</v>
      </c>
      <c r="G30" s="23">
        <v>31.98</v>
      </c>
      <c r="H30" s="23">
        <v>0</v>
      </c>
      <c r="I30" s="23">
        <v>31.98</v>
      </c>
      <c r="J30" s="23">
        <v>0</v>
      </c>
      <c r="K30" s="23">
        <f t="shared" si="0"/>
        <v>0</v>
      </c>
    </row>
    <row r="31" spans="1:11" s="22" customFormat="1" ht="32.25" customHeight="1" thickBot="1">
      <c r="A31" s="44" t="s">
        <v>4</v>
      </c>
      <c r="B31" s="44" t="s">
        <v>4</v>
      </c>
      <c r="C31" s="44" t="s">
        <v>41</v>
      </c>
      <c r="D31" s="45" t="s">
        <v>42</v>
      </c>
      <c r="E31" s="23">
        <v>20000</v>
      </c>
      <c r="F31" s="23">
        <v>20000</v>
      </c>
      <c r="G31" s="23">
        <f>0-0</f>
        <v>0</v>
      </c>
      <c r="H31" s="23">
        <f>0-0</f>
        <v>0</v>
      </c>
      <c r="I31" s="23">
        <v>0</v>
      </c>
      <c r="J31" s="23">
        <v>0</v>
      </c>
      <c r="K31" s="23">
        <v>0</v>
      </c>
    </row>
    <row r="32" spans="1:11" s="22" customFormat="1" ht="17.25" customHeight="1" thickBot="1">
      <c r="A32" s="44" t="s">
        <v>4</v>
      </c>
      <c r="B32" s="44" t="s">
        <v>4</v>
      </c>
      <c r="C32" s="44" t="s">
        <v>22</v>
      </c>
      <c r="D32" s="45" t="s">
        <v>23</v>
      </c>
      <c r="E32" s="23">
        <f>0-0</f>
        <v>0</v>
      </c>
      <c r="F32" s="23">
        <f>0-0</f>
        <v>0</v>
      </c>
      <c r="G32" s="23">
        <v>1194.55</v>
      </c>
      <c r="H32" s="23">
        <v>0</v>
      </c>
      <c r="I32" s="23">
        <v>1194.55</v>
      </c>
      <c r="J32" s="23">
        <v>0</v>
      </c>
      <c r="K32" s="23">
        <f t="shared" si="0"/>
        <v>0</v>
      </c>
    </row>
    <row r="33" spans="1:11" s="22" customFormat="1" ht="79.5" customHeight="1" thickBot="1">
      <c r="A33" s="44" t="s">
        <v>4</v>
      </c>
      <c r="B33" s="44" t="s">
        <v>4</v>
      </c>
      <c r="C33" s="44" t="s">
        <v>9</v>
      </c>
      <c r="D33" s="45" t="s">
        <v>10</v>
      </c>
      <c r="E33" s="23">
        <v>6985350</v>
      </c>
      <c r="F33" s="23">
        <v>6985350</v>
      </c>
      <c r="G33" s="23">
        <v>4758216.72</v>
      </c>
      <c r="H33" s="23">
        <v>68.12</v>
      </c>
      <c r="I33" s="23">
        <v>6293000</v>
      </c>
      <c r="J33" s="23">
        <v>6345940</v>
      </c>
      <c r="K33" s="23">
        <f t="shared" si="0"/>
        <v>100.84125218496742</v>
      </c>
    </row>
    <row r="34" spans="1:11" s="22" customFormat="1" ht="53.25" customHeight="1" thickBot="1">
      <c r="A34" s="44" t="s">
        <v>4</v>
      </c>
      <c r="B34" s="44" t="s">
        <v>4</v>
      </c>
      <c r="C34" s="44" t="s">
        <v>43</v>
      </c>
      <c r="D34" s="45" t="s">
        <v>44</v>
      </c>
      <c r="E34" s="23">
        <v>50000</v>
      </c>
      <c r="F34" s="23">
        <v>50000</v>
      </c>
      <c r="G34" s="23">
        <v>93200.56</v>
      </c>
      <c r="H34" s="23">
        <v>186.4</v>
      </c>
      <c r="I34" s="23">
        <v>124264</v>
      </c>
      <c r="J34" s="23">
        <v>80000</v>
      </c>
      <c r="K34" s="23">
        <f t="shared" si="0"/>
        <v>64.37906392841049</v>
      </c>
    </row>
    <row r="35" spans="1:11" s="22" customFormat="1" ht="53.25" customHeight="1" thickBot="1">
      <c r="A35" s="44" t="s">
        <v>4</v>
      </c>
      <c r="B35" s="44" t="s">
        <v>4</v>
      </c>
      <c r="C35" s="44" t="s">
        <v>45</v>
      </c>
      <c r="D35" s="45" t="s">
        <v>46</v>
      </c>
      <c r="E35" s="23">
        <v>2618795</v>
      </c>
      <c r="F35" s="23">
        <v>2734043</v>
      </c>
      <c r="G35" s="23">
        <v>1303739.56</v>
      </c>
      <c r="H35" s="23">
        <v>47.69</v>
      </c>
      <c r="I35" s="23">
        <f>2300500-560512</f>
        <v>1739988</v>
      </c>
      <c r="J35" s="23">
        <v>1812000</v>
      </c>
      <c r="K35" s="23">
        <f t="shared" si="0"/>
        <v>104.13864923206366</v>
      </c>
    </row>
    <row r="36" spans="1:11" s="22" customFormat="1" ht="16.5" thickBot="1">
      <c r="A36" s="44" t="s">
        <v>4</v>
      </c>
      <c r="B36" s="44" t="s">
        <v>4</v>
      </c>
      <c r="C36" s="44" t="s">
        <v>47</v>
      </c>
      <c r="D36" s="45" t="s">
        <v>48</v>
      </c>
      <c r="E36" s="23">
        <v>69300</v>
      </c>
      <c r="F36" s="23">
        <v>69300</v>
      </c>
      <c r="G36" s="23">
        <v>58750.66</v>
      </c>
      <c r="H36" s="23">
        <v>84.78</v>
      </c>
      <c r="I36" s="23">
        <v>69300</v>
      </c>
      <c r="J36" s="23">
        <v>69500</v>
      </c>
      <c r="K36" s="23">
        <f t="shared" si="0"/>
        <v>100.28860028860029</v>
      </c>
    </row>
    <row r="37" spans="1:11" s="22" customFormat="1" ht="17.25" customHeight="1" thickBot="1">
      <c r="A37" s="44" t="s">
        <v>4</v>
      </c>
      <c r="B37" s="44" t="s">
        <v>4</v>
      </c>
      <c r="C37" s="44" t="s">
        <v>24</v>
      </c>
      <c r="D37" s="45" t="s">
        <v>25</v>
      </c>
      <c r="E37" s="23">
        <v>450000</v>
      </c>
      <c r="F37" s="23">
        <v>450000</v>
      </c>
      <c r="G37" s="23">
        <v>364211.82</v>
      </c>
      <c r="H37" s="23">
        <v>80.94</v>
      </c>
      <c r="I37" s="23">
        <v>450000</v>
      </c>
      <c r="J37" s="23">
        <v>448000</v>
      </c>
      <c r="K37" s="23">
        <f t="shared" si="0"/>
        <v>99.55555555555556</v>
      </c>
    </row>
    <row r="38" spans="1:11" s="22" customFormat="1" ht="18" customHeight="1" thickBot="1">
      <c r="A38" s="44" t="s">
        <v>4</v>
      </c>
      <c r="B38" s="44" t="s">
        <v>4</v>
      </c>
      <c r="C38" s="44" t="s">
        <v>11</v>
      </c>
      <c r="D38" s="45" t="s">
        <v>12</v>
      </c>
      <c r="E38" s="23">
        <v>270000</v>
      </c>
      <c r="F38" s="23">
        <v>410000</v>
      </c>
      <c r="G38" s="23">
        <v>505187.76</v>
      </c>
      <c r="H38" s="23">
        <v>123.22</v>
      </c>
      <c r="I38" s="23">
        <v>505187.76</v>
      </c>
      <c r="J38" s="23">
        <v>450000</v>
      </c>
      <c r="K38" s="23">
        <f t="shared" si="0"/>
        <v>89.0757923351112</v>
      </c>
    </row>
    <row r="39" spans="1:11" s="22" customFormat="1" ht="31.5" customHeight="1" thickBot="1">
      <c r="A39" s="44" t="s">
        <v>4</v>
      </c>
      <c r="B39" s="44" t="s">
        <v>4</v>
      </c>
      <c r="C39" s="44" t="s">
        <v>49</v>
      </c>
      <c r="D39" s="45" t="s">
        <v>50</v>
      </c>
      <c r="E39" s="23">
        <v>3700</v>
      </c>
      <c r="F39" s="23">
        <v>3700</v>
      </c>
      <c r="G39" s="23">
        <v>2690.79</v>
      </c>
      <c r="H39" s="23">
        <v>72.72</v>
      </c>
      <c r="I39" s="23">
        <v>3500</v>
      </c>
      <c r="J39" s="23">
        <v>3200</v>
      </c>
      <c r="K39" s="23">
        <f t="shared" si="0"/>
        <v>91.42857142857143</v>
      </c>
    </row>
    <row r="40" spans="1:11" s="22" customFormat="1" ht="16.5" thickBot="1">
      <c r="A40" s="44" t="s">
        <v>4</v>
      </c>
      <c r="B40" s="44" t="s">
        <v>51</v>
      </c>
      <c r="C40" s="44" t="s">
        <v>4</v>
      </c>
      <c r="D40" s="45" t="s">
        <v>8</v>
      </c>
      <c r="E40" s="23">
        <f>0-0</f>
        <v>0</v>
      </c>
      <c r="F40" s="23">
        <f>0-0</f>
        <v>0</v>
      </c>
      <c r="G40" s="23">
        <v>146.06</v>
      </c>
      <c r="H40" s="23">
        <v>0</v>
      </c>
      <c r="I40" s="23">
        <f>SUM(I41)</f>
        <v>146.06</v>
      </c>
      <c r="J40" s="23">
        <f>SUM(J41)</f>
        <v>0</v>
      </c>
      <c r="K40" s="23">
        <f t="shared" si="0"/>
        <v>0</v>
      </c>
    </row>
    <row r="41" spans="1:11" s="22" customFormat="1" ht="17.25" customHeight="1" thickBot="1">
      <c r="A41" s="44" t="s">
        <v>4</v>
      </c>
      <c r="B41" s="44" t="s">
        <v>4</v>
      </c>
      <c r="C41" s="44" t="s">
        <v>11</v>
      </c>
      <c r="D41" s="45" t="s">
        <v>12</v>
      </c>
      <c r="E41" s="23">
        <f>0-0</f>
        <v>0</v>
      </c>
      <c r="F41" s="23">
        <f>0-0</f>
        <v>0</v>
      </c>
      <c r="G41" s="23">
        <v>146.06</v>
      </c>
      <c r="H41" s="23">
        <v>0</v>
      </c>
      <c r="I41" s="23">
        <v>146.06</v>
      </c>
      <c r="J41" s="23">
        <v>0</v>
      </c>
      <c r="K41" s="23">
        <f t="shared" si="0"/>
        <v>0</v>
      </c>
    </row>
    <row r="42" s="22" customFormat="1" ht="12.75" customHeight="1" thickBot="1">
      <c r="K42" s="23"/>
    </row>
    <row r="43" spans="1:11" s="22" customFormat="1" ht="19.5" customHeight="1" thickBot="1">
      <c r="A43" s="44" t="s">
        <v>52</v>
      </c>
      <c r="B43" s="44" t="s">
        <v>4</v>
      </c>
      <c r="C43" s="44" t="s">
        <v>4</v>
      </c>
      <c r="D43" s="45" t="s">
        <v>53</v>
      </c>
      <c r="E43" s="23">
        <v>798000</v>
      </c>
      <c r="F43" s="23">
        <v>798000</v>
      </c>
      <c r="G43" s="23">
        <v>528168.52</v>
      </c>
      <c r="H43" s="23">
        <v>66.19</v>
      </c>
      <c r="I43" s="23">
        <f>SUM(I44,I46)</f>
        <v>700800</v>
      </c>
      <c r="J43" s="23">
        <f>SUM(J44,J46)</f>
        <v>701000</v>
      </c>
      <c r="K43" s="23">
        <f t="shared" si="0"/>
        <v>100.0285388127854</v>
      </c>
    </row>
    <row r="44" spans="1:11" s="22" customFormat="1" ht="23.25" customHeight="1" thickBot="1">
      <c r="A44" s="44" t="s">
        <v>4</v>
      </c>
      <c r="B44" s="44" t="s">
        <v>54</v>
      </c>
      <c r="C44" s="44" t="s">
        <v>4</v>
      </c>
      <c r="D44" s="45" t="s">
        <v>55</v>
      </c>
      <c r="E44" s="23">
        <v>23000</v>
      </c>
      <c r="F44" s="23">
        <v>23000</v>
      </c>
      <c r="G44" s="23">
        <v>22501.09</v>
      </c>
      <c r="H44" s="23">
        <v>97.83</v>
      </c>
      <c r="I44" s="23">
        <f>SUM(I45:I45)</f>
        <v>23000</v>
      </c>
      <c r="J44" s="23">
        <f>SUM(J45:J45)</f>
        <v>23000</v>
      </c>
      <c r="K44" s="23">
        <f t="shared" si="0"/>
        <v>100</v>
      </c>
    </row>
    <row r="45" spans="1:11" s="22" customFormat="1" ht="18" customHeight="1" thickBot="1">
      <c r="A45" s="44" t="s">
        <v>4</v>
      </c>
      <c r="B45" s="44" t="s">
        <v>4</v>
      </c>
      <c r="C45" s="44" t="s">
        <v>24</v>
      </c>
      <c r="D45" s="45" t="s">
        <v>25</v>
      </c>
      <c r="E45" s="23">
        <v>23000</v>
      </c>
      <c r="F45" s="23">
        <v>23000</v>
      </c>
      <c r="G45" s="23">
        <v>22501.09</v>
      </c>
      <c r="H45" s="23">
        <v>97.83</v>
      </c>
      <c r="I45" s="23">
        <v>23000</v>
      </c>
      <c r="J45" s="23">
        <v>23000</v>
      </c>
      <c r="K45" s="23">
        <f t="shared" si="0"/>
        <v>100</v>
      </c>
    </row>
    <row r="46" spans="1:11" s="22" customFormat="1" ht="17.25" customHeight="1" thickBot="1">
      <c r="A46" s="44" t="s">
        <v>4</v>
      </c>
      <c r="B46" s="44" t="s">
        <v>56</v>
      </c>
      <c r="C46" s="44" t="s">
        <v>4</v>
      </c>
      <c r="D46" s="45" t="s">
        <v>57</v>
      </c>
      <c r="E46" s="23">
        <v>775000</v>
      </c>
      <c r="F46" s="23">
        <v>775000</v>
      </c>
      <c r="G46" s="23">
        <v>505667.43</v>
      </c>
      <c r="H46" s="23">
        <v>65.25</v>
      </c>
      <c r="I46" s="23">
        <f>SUM(I47:I51)</f>
        <v>677800</v>
      </c>
      <c r="J46" s="23">
        <f>SUM(J47:J51)</f>
        <v>678000</v>
      </c>
      <c r="K46" s="23">
        <f t="shared" si="0"/>
        <v>100.02950722927118</v>
      </c>
    </row>
    <row r="47" spans="1:11" s="22" customFormat="1" ht="80.25" customHeight="1" thickBot="1">
      <c r="A47" s="44" t="s">
        <v>4</v>
      </c>
      <c r="B47" s="44" t="s">
        <v>4</v>
      </c>
      <c r="C47" s="44" t="s">
        <v>9</v>
      </c>
      <c r="D47" s="45" t="s">
        <v>10</v>
      </c>
      <c r="E47" s="23">
        <v>770000</v>
      </c>
      <c r="F47" s="23">
        <v>490000</v>
      </c>
      <c r="G47" s="23">
        <v>430535.07</v>
      </c>
      <c r="H47" s="23">
        <v>87.86</v>
      </c>
      <c r="I47" s="23">
        <v>570000</v>
      </c>
      <c r="J47" s="23">
        <v>575000</v>
      </c>
      <c r="K47" s="23">
        <f t="shared" si="0"/>
        <v>100.87719298245614</v>
      </c>
    </row>
    <row r="48" spans="1:11" s="22" customFormat="1" ht="17.25" customHeight="1" thickBot="1">
      <c r="A48" s="44" t="s">
        <v>4</v>
      </c>
      <c r="B48" s="44" t="s">
        <v>4</v>
      </c>
      <c r="C48" s="44" t="s">
        <v>47</v>
      </c>
      <c r="D48" s="45" t="s">
        <v>48</v>
      </c>
      <c r="E48" s="23">
        <f>0-0</f>
        <v>0</v>
      </c>
      <c r="F48" s="23">
        <v>280000</v>
      </c>
      <c r="G48" s="23">
        <v>66202.34</v>
      </c>
      <c r="H48" s="23">
        <v>23.64</v>
      </c>
      <c r="I48" s="23">
        <v>96500</v>
      </c>
      <c r="J48" s="23">
        <v>97000</v>
      </c>
      <c r="K48" s="23">
        <f t="shared" si="0"/>
        <v>100.51813471502591</v>
      </c>
    </row>
    <row r="49" spans="1:11" s="22" customFormat="1" ht="18.75" customHeight="1" thickBot="1">
      <c r="A49" s="44" t="s">
        <v>4</v>
      </c>
      <c r="B49" s="44" t="s">
        <v>4</v>
      </c>
      <c r="C49" s="44" t="s">
        <v>24</v>
      </c>
      <c r="D49" s="45" t="s">
        <v>25</v>
      </c>
      <c r="E49" s="23">
        <v>2000</v>
      </c>
      <c r="F49" s="23">
        <v>2000</v>
      </c>
      <c r="G49" s="23">
        <v>3955.68</v>
      </c>
      <c r="H49" s="23">
        <v>197.78</v>
      </c>
      <c r="I49" s="23">
        <v>4500</v>
      </c>
      <c r="J49" s="23">
        <v>4000</v>
      </c>
      <c r="K49" s="23">
        <f t="shared" si="0"/>
        <v>88.88888888888889</v>
      </c>
    </row>
    <row r="50" spans="1:11" s="22" customFormat="1" ht="16.5" thickBot="1">
      <c r="A50" s="44" t="s">
        <v>4</v>
      </c>
      <c r="B50" s="44" t="s">
        <v>4</v>
      </c>
      <c r="C50" s="44" t="s">
        <v>11</v>
      </c>
      <c r="D50" s="45" t="s">
        <v>12</v>
      </c>
      <c r="E50" s="23">
        <f>0-0</f>
        <v>0</v>
      </c>
      <c r="F50" s="23">
        <f>0-0</f>
        <v>0</v>
      </c>
      <c r="G50" s="23">
        <v>3474.34</v>
      </c>
      <c r="H50" s="23">
        <v>0</v>
      </c>
      <c r="I50" s="23">
        <v>3800</v>
      </c>
      <c r="J50" s="23">
        <v>0</v>
      </c>
      <c r="K50" s="23">
        <f t="shared" si="0"/>
        <v>0</v>
      </c>
    </row>
    <row r="51" spans="1:11" s="22" customFormat="1" ht="47.25" customHeight="1" thickBot="1">
      <c r="A51" s="44" t="s">
        <v>4</v>
      </c>
      <c r="B51" s="44" t="s">
        <v>4</v>
      </c>
      <c r="C51" s="44" t="s">
        <v>58</v>
      </c>
      <c r="D51" s="45" t="s">
        <v>59</v>
      </c>
      <c r="E51" s="23">
        <v>3000</v>
      </c>
      <c r="F51" s="23">
        <v>3000</v>
      </c>
      <c r="G51" s="23">
        <v>1500</v>
      </c>
      <c r="H51" s="23">
        <v>50</v>
      </c>
      <c r="I51" s="23">
        <v>3000</v>
      </c>
      <c r="J51" s="23">
        <v>2000</v>
      </c>
      <c r="K51" s="23">
        <f t="shared" si="0"/>
        <v>66.66666666666666</v>
      </c>
    </row>
    <row r="52" s="22" customFormat="1" ht="12.75" customHeight="1" thickBot="1">
      <c r="K52" s="23"/>
    </row>
    <row r="53" spans="1:11" s="22" customFormat="1" ht="18" customHeight="1" thickBot="1">
      <c r="A53" s="44" t="s">
        <v>60</v>
      </c>
      <c r="B53" s="44" t="s">
        <v>4</v>
      </c>
      <c r="C53" s="44" t="s">
        <v>4</v>
      </c>
      <c r="D53" s="45" t="s">
        <v>61</v>
      </c>
      <c r="E53" s="23">
        <v>2512938</v>
      </c>
      <c r="F53" s="23">
        <v>1386171</v>
      </c>
      <c r="G53" s="23">
        <v>1039551.11</v>
      </c>
      <c r="H53" s="23">
        <v>74.99</v>
      </c>
      <c r="I53" s="23">
        <f>SUM(I54,I57,I64)</f>
        <v>1310373.6500000001</v>
      </c>
      <c r="J53" s="23">
        <f>SUM(J54,J57,J64)</f>
        <v>3890892</v>
      </c>
      <c r="K53" s="23">
        <f t="shared" si="0"/>
        <v>296.9299634497381</v>
      </c>
    </row>
    <row r="54" spans="1:11" s="22" customFormat="1" ht="21.75" customHeight="1" thickBot="1">
      <c r="A54" s="44" t="s">
        <v>4</v>
      </c>
      <c r="B54" s="44" t="s">
        <v>62</v>
      </c>
      <c r="C54" s="44" t="s">
        <v>4</v>
      </c>
      <c r="D54" s="45" t="s">
        <v>63</v>
      </c>
      <c r="E54" s="23">
        <v>352438</v>
      </c>
      <c r="F54" s="23">
        <v>352438</v>
      </c>
      <c r="G54" s="23">
        <v>264585.84</v>
      </c>
      <c r="H54" s="23">
        <v>75.07</v>
      </c>
      <c r="I54" s="23">
        <f>SUM(I55:I56)</f>
        <v>352695.3</v>
      </c>
      <c r="J54" s="23">
        <f>SUM(J55:J56)</f>
        <v>353426</v>
      </c>
      <c r="K54" s="23">
        <f t="shared" si="0"/>
        <v>100.20717599582416</v>
      </c>
    </row>
    <row r="55" spans="1:11" s="22" customFormat="1" ht="65.25" customHeight="1" thickBot="1">
      <c r="A55" s="44" t="s">
        <v>4</v>
      </c>
      <c r="B55" s="44" t="s">
        <v>4</v>
      </c>
      <c r="C55" s="44" t="s">
        <v>13</v>
      </c>
      <c r="D55" s="45" t="s">
        <v>14</v>
      </c>
      <c r="E55" s="23">
        <v>352438</v>
      </c>
      <c r="F55" s="23">
        <v>352438</v>
      </c>
      <c r="G55" s="23">
        <v>264328.54</v>
      </c>
      <c r="H55" s="23">
        <v>75</v>
      </c>
      <c r="I55" s="23">
        <v>352438</v>
      </c>
      <c r="J55" s="23">
        <v>353426</v>
      </c>
      <c r="K55" s="23">
        <f t="shared" si="0"/>
        <v>100.28033299473951</v>
      </c>
    </row>
    <row r="56" spans="1:11" s="22" customFormat="1" ht="65.25" customHeight="1" thickBot="1">
      <c r="A56" s="44" t="s">
        <v>4</v>
      </c>
      <c r="B56" s="44" t="s">
        <v>4</v>
      </c>
      <c r="C56" s="44" t="s">
        <v>64</v>
      </c>
      <c r="D56" s="45" t="s">
        <v>65</v>
      </c>
      <c r="E56" s="23">
        <f>0-0</f>
        <v>0</v>
      </c>
      <c r="F56" s="23">
        <f>0-0</f>
        <v>0</v>
      </c>
      <c r="G56" s="23">
        <v>257.3</v>
      </c>
      <c r="H56" s="23">
        <v>0</v>
      </c>
      <c r="I56" s="23">
        <v>257.3</v>
      </c>
      <c r="J56" s="23">
        <v>0</v>
      </c>
      <c r="K56" s="23">
        <f t="shared" si="0"/>
        <v>0</v>
      </c>
    </row>
    <row r="57" spans="1:11" s="22" customFormat="1" ht="19.5" customHeight="1" thickBot="1">
      <c r="A57" s="44" t="s">
        <v>4</v>
      </c>
      <c r="B57" s="44" t="s">
        <v>66</v>
      </c>
      <c r="C57" s="44" t="s">
        <v>4</v>
      </c>
      <c r="D57" s="45" t="s">
        <v>67</v>
      </c>
      <c r="E57" s="23">
        <v>2160500</v>
      </c>
      <c r="F57" s="23">
        <v>860500</v>
      </c>
      <c r="G57" s="23">
        <v>601731.92</v>
      </c>
      <c r="H57" s="23">
        <v>69.93</v>
      </c>
      <c r="I57" s="23">
        <f>SUM(I58:I63)</f>
        <v>784445</v>
      </c>
      <c r="J57" s="23">
        <f>SUM(J58:J63)</f>
        <v>800200</v>
      </c>
      <c r="K57" s="23">
        <f t="shared" si="0"/>
        <v>102.0084263396414</v>
      </c>
    </row>
    <row r="58" spans="1:11" s="22" customFormat="1" ht="18" customHeight="1" thickBot="1">
      <c r="A58" s="44" t="s">
        <v>4</v>
      </c>
      <c r="B58" s="44" t="s">
        <v>4</v>
      </c>
      <c r="C58" s="44" t="s">
        <v>22</v>
      </c>
      <c r="D58" s="45" t="s">
        <v>23</v>
      </c>
      <c r="E58" s="23">
        <f>0-0</f>
        <v>0</v>
      </c>
      <c r="F58" s="23">
        <f>0-0</f>
        <v>0</v>
      </c>
      <c r="G58" s="23">
        <v>15</v>
      </c>
      <c r="H58" s="23">
        <v>0</v>
      </c>
      <c r="I58" s="23">
        <v>15</v>
      </c>
      <c r="J58" s="23">
        <v>0</v>
      </c>
      <c r="K58" s="23">
        <f t="shared" si="0"/>
        <v>0</v>
      </c>
    </row>
    <row r="59" spans="1:11" s="22" customFormat="1" ht="84" customHeight="1" thickBot="1">
      <c r="A59" s="44" t="s">
        <v>4</v>
      </c>
      <c r="B59" s="44" t="s">
        <v>4</v>
      </c>
      <c r="C59" s="44" t="s">
        <v>9</v>
      </c>
      <c r="D59" s="45" t="s">
        <v>10</v>
      </c>
      <c r="E59" s="23">
        <v>240000</v>
      </c>
      <c r="F59" s="23">
        <v>240000</v>
      </c>
      <c r="G59" s="23">
        <v>182214.5</v>
      </c>
      <c r="H59" s="23">
        <v>75.92</v>
      </c>
      <c r="I59" s="23">
        <v>221790</v>
      </c>
      <c r="J59" s="23">
        <v>240000</v>
      </c>
      <c r="K59" s="23">
        <f t="shared" si="0"/>
        <v>108.21046936291086</v>
      </c>
    </row>
    <row r="60" spans="1:11" s="22" customFormat="1" ht="16.5" thickBot="1">
      <c r="A60" s="44" t="s">
        <v>4</v>
      </c>
      <c r="B60" s="44" t="s">
        <v>4</v>
      </c>
      <c r="C60" s="44" t="s">
        <v>47</v>
      </c>
      <c r="D60" s="45" t="s">
        <v>48</v>
      </c>
      <c r="E60" s="23">
        <v>460000</v>
      </c>
      <c r="F60" s="23">
        <v>460000</v>
      </c>
      <c r="G60" s="23">
        <v>268295.61</v>
      </c>
      <c r="H60" s="23">
        <v>58.33</v>
      </c>
      <c r="I60" s="23">
        <v>402440</v>
      </c>
      <c r="J60" s="23">
        <v>400000</v>
      </c>
      <c r="K60" s="23">
        <f t="shared" si="0"/>
        <v>99.39369843951893</v>
      </c>
    </row>
    <row r="61" spans="1:11" s="22" customFormat="1" ht="17.25" customHeight="1" thickBot="1">
      <c r="A61" s="44" t="s">
        <v>4</v>
      </c>
      <c r="B61" s="44" t="s">
        <v>4</v>
      </c>
      <c r="C61" s="44" t="s">
        <v>24</v>
      </c>
      <c r="D61" s="45" t="s">
        <v>25</v>
      </c>
      <c r="E61" s="23">
        <v>500</v>
      </c>
      <c r="F61" s="23">
        <v>500</v>
      </c>
      <c r="G61" s="23">
        <v>147.28</v>
      </c>
      <c r="H61" s="23">
        <v>29.46</v>
      </c>
      <c r="I61" s="23">
        <v>200</v>
      </c>
      <c r="J61" s="23">
        <v>200</v>
      </c>
      <c r="K61" s="23">
        <f t="shared" si="0"/>
        <v>100</v>
      </c>
    </row>
    <row r="62" spans="1:11" s="22" customFormat="1" ht="18" customHeight="1" thickBot="1">
      <c r="A62" s="44" t="s">
        <v>4</v>
      </c>
      <c r="B62" s="44" t="s">
        <v>4</v>
      </c>
      <c r="C62" s="44" t="s">
        <v>11</v>
      </c>
      <c r="D62" s="45" t="s">
        <v>12</v>
      </c>
      <c r="E62" s="23">
        <v>160000</v>
      </c>
      <c r="F62" s="23">
        <v>160000</v>
      </c>
      <c r="G62" s="23">
        <v>151059.53</v>
      </c>
      <c r="H62" s="23">
        <v>94.41</v>
      </c>
      <c r="I62" s="23">
        <v>160000</v>
      </c>
      <c r="J62" s="23">
        <v>160000</v>
      </c>
      <c r="K62" s="23">
        <f t="shared" si="0"/>
        <v>100</v>
      </c>
    </row>
    <row r="63" spans="1:11" s="22" customFormat="1" ht="54" customHeight="1" thickBot="1">
      <c r="A63" s="44" t="s">
        <v>4</v>
      </c>
      <c r="B63" s="44" t="s">
        <v>4</v>
      </c>
      <c r="C63" s="44" t="s">
        <v>28</v>
      </c>
      <c r="D63" s="45" t="s">
        <v>29</v>
      </c>
      <c r="E63" s="23">
        <v>1300000</v>
      </c>
      <c r="F63" s="23">
        <f>0-0</f>
        <v>0</v>
      </c>
      <c r="G63" s="23">
        <v>0</v>
      </c>
      <c r="H63" s="23">
        <v>0</v>
      </c>
      <c r="I63" s="23">
        <f>0-0</f>
        <v>0</v>
      </c>
      <c r="J63" s="23">
        <v>0</v>
      </c>
      <c r="K63" s="23">
        <v>0</v>
      </c>
    </row>
    <row r="64" spans="1:11" s="22" customFormat="1" ht="19.5" customHeight="1" thickBot="1">
      <c r="A64" s="44" t="s">
        <v>4</v>
      </c>
      <c r="B64" s="44" t="s">
        <v>68</v>
      </c>
      <c r="C64" s="44" t="s">
        <v>4</v>
      </c>
      <c r="D64" s="45" t="s">
        <v>8</v>
      </c>
      <c r="E64" s="23">
        <f aca="true" t="shared" si="1" ref="E64:E72">0-0</f>
        <v>0</v>
      </c>
      <c r="F64" s="23">
        <v>173233</v>
      </c>
      <c r="G64" s="23">
        <v>173233.35</v>
      </c>
      <c r="H64" s="23">
        <v>100</v>
      </c>
      <c r="I64" s="23">
        <f>SUM(I65:I68)</f>
        <v>173233.35</v>
      </c>
      <c r="J64" s="23">
        <f>J65+J66+J69+J70+J71+J72</f>
        <v>2737266</v>
      </c>
      <c r="K64" s="23">
        <f t="shared" si="0"/>
        <v>1580.103369241546</v>
      </c>
    </row>
    <row r="65" spans="1:11" s="22" customFormat="1" ht="88.5" customHeight="1" thickBot="1">
      <c r="A65" s="44" t="s">
        <v>4</v>
      </c>
      <c r="B65" s="44" t="s">
        <v>4</v>
      </c>
      <c r="C65" s="46">
        <v>2008</v>
      </c>
      <c r="D65" s="45" t="s">
        <v>69</v>
      </c>
      <c r="E65" s="23">
        <f t="shared" si="1"/>
        <v>0</v>
      </c>
      <c r="F65" s="23">
        <v>130050</v>
      </c>
      <c r="G65" s="23">
        <v>130050</v>
      </c>
      <c r="H65" s="23">
        <v>100</v>
      </c>
      <c r="I65" s="23">
        <v>130050</v>
      </c>
      <c r="J65" s="23">
        <v>84180</v>
      </c>
      <c r="K65" s="23">
        <f t="shared" si="0"/>
        <v>64.72895040369089</v>
      </c>
    </row>
    <row r="66" spans="1:11" s="22" customFormat="1" ht="94.5" customHeight="1" thickBot="1">
      <c r="A66" s="44" t="s">
        <v>4</v>
      </c>
      <c r="B66" s="44" t="s">
        <v>4</v>
      </c>
      <c r="C66" s="44" t="s">
        <v>70</v>
      </c>
      <c r="D66" s="45" t="s">
        <v>71</v>
      </c>
      <c r="E66" s="23">
        <f t="shared" si="1"/>
        <v>0</v>
      </c>
      <c r="F66" s="23">
        <v>22950</v>
      </c>
      <c r="G66" s="23">
        <v>22950</v>
      </c>
      <c r="H66" s="23">
        <v>100</v>
      </c>
      <c r="I66" s="23">
        <v>22950</v>
      </c>
      <c r="J66" s="23">
        <v>14855</v>
      </c>
      <c r="K66" s="23">
        <f t="shared" si="0"/>
        <v>64.7276688453159</v>
      </c>
    </row>
    <row r="67" spans="1:11" s="22" customFormat="1" ht="79.5" customHeight="1" thickBot="1">
      <c r="A67" s="44" t="s">
        <v>4</v>
      </c>
      <c r="B67" s="44" t="s">
        <v>4</v>
      </c>
      <c r="C67" s="44" t="s">
        <v>72</v>
      </c>
      <c r="D67" s="45" t="s">
        <v>73</v>
      </c>
      <c r="E67" s="23">
        <f t="shared" si="1"/>
        <v>0</v>
      </c>
      <c r="F67" s="23">
        <v>16186</v>
      </c>
      <c r="G67" s="23">
        <v>16186.68</v>
      </c>
      <c r="H67" s="23">
        <v>100</v>
      </c>
      <c r="I67" s="23">
        <v>16186.68</v>
      </c>
      <c r="J67" s="23">
        <v>0</v>
      </c>
      <c r="K67" s="23">
        <f t="shared" si="0"/>
        <v>0</v>
      </c>
    </row>
    <row r="68" spans="1:11" s="22" customFormat="1" ht="79.5" customHeight="1" thickBot="1">
      <c r="A68" s="44" t="s">
        <v>4</v>
      </c>
      <c r="B68" s="44" t="s">
        <v>4</v>
      </c>
      <c r="C68" s="44" t="s">
        <v>74</v>
      </c>
      <c r="D68" s="45" t="s">
        <v>75</v>
      </c>
      <c r="E68" s="23">
        <f t="shared" si="1"/>
        <v>0</v>
      </c>
      <c r="F68" s="23">
        <v>4047</v>
      </c>
      <c r="G68" s="23">
        <v>4046.67</v>
      </c>
      <c r="H68" s="23">
        <v>99.99</v>
      </c>
      <c r="I68" s="23">
        <v>4046.67</v>
      </c>
      <c r="J68" s="23">
        <v>0</v>
      </c>
      <c r="K68" s="23">
        <f t="shared" si="0"/>
        <v>0</v>
      </c>
    </row>
    <row r="69" spans="1:11" s="22" customFormat="1" ht="90" customHeight="1" thickBot="1">
      <c r="A69" s="44" t="s">
        <v>4</v>
      </c>
      <c r="B69" s="44" t="s">
        <v>4</v>
      </c>
      <c r="C69" s="46">
        <v>6208</v>
      </c>
      <c r="D69" s="45" t="s">
        <v>69</v>
      </c>
      <c r="E69" s="23">
        <f t="shared" si="1"/>
        <v>0</v>
      </c>
      <c r="F69" s="23">
        <v>0</v>
      </c>
      <c r="G69" s="23">
        <v>0</v>
      </c>
      <c r="H69" s="23">
        <v>0</v>
      </c>
      <c r="I69" s="23">
        <v>0</v>
      </c>
      <c r="J69" s="23">
        <v>2050574</v>
      </c>
      <c r="K69" s="23">
        <v>0</v>
      </c>
    </row>
    <row r="70" spans="1:11" s="22" customFormat="1" ht="89.25" customHeight="1" thickBot="1">
      <c r="A70" s="44" t="s">
        <v>4</v>
      </c>
      <c r="B70" s="44" t="s">
        <v>4</v>
      </c>
      <c r="C70" s="46">
        <v>6209</v>
      </c>
      <c r="D70" s="45" t="s">
        <v>69</v>
      </c>
      <c r="E70" s="23">
        <f t="shared" si="1"/>
        <v>0</v>
      </c>
      <c r="F70" s="23">
        <v>0</v>
      </c>
      <c r="G70" s="23">
        <v>0</v>
      </c>
      <c r="H70" s="23">
        <v>0</v>
      </c>
      <c r="I70" s="23">
        <v>0</v>
      </c>
      <c r="J70" s="23">
        <v>361866</v>
      </c>
      <c r="K70" s="23">
        <v>0</v>
      </c>
    </row>
    <row r="71" spans="1:11" s="22" customFormat="1" ht="69.75" customHeight="1" thickBot="1">
      <c r="A71" s="44" t="s">
        <v>4</v>
      </c>
      <c r="B71" s="44" t="s">
        <v>4</v>
      </c>
      <c r="C71" s="46">
        <v>6610</v>
      </c>
      <c r="D71" s="45" t="s">
        <v>228</v>
      </c>
      <c r="E71" s="23">
        <f t="shared" si="1"/>
        <v>0</v>
      </c>
      <c r="F71" s="23">
        <v>0</v>
      </c>
      <c r="G71" s="23">
        <v>0</v>
      </c>
      <c r="H71" s="23">
        <v>0</v>
      </c>
      <c r="I71" s="23">
        <v>0</v>
      </c>
      <c r="J71" s="23">
        <v>180633</v>
      </c>
      <c r="K71" s="23">
        <v>0</v>
      </c>
    </row>
    <row r="72" spans="1:11" s="22" customFormat="1" ht="75" customHeight="1" thickBot="1">
      <c r="A72" s="44" t="s">
        <v>4</v>
      </c>
      <c r="B72" s="44" t="s">
        <v>4</v>
      </c>
      <c r="C72" s="46">
        <v>6620</v>
      </c>
      <c r="D72" s="45" t="s">
        <v>228</v>
      </c>
      <c r="E72" s="23">
        <f t="shared" si="1"/>
        <v>0</v>
      </c>
      <c r="F72" s="23">
        <v>0</v>
      </c>
      <c r="G72" s="23">
        <v>0</v>
      </c>
      <c r="H72" s="23">
        <v>0</v>
      </c>
      <c r="I72" s="23">
        <v>0</v>
      </c>
      <c r="J72" s="23">
        <v>45158</v>
      </c>
      <c r="K72" s="23">
        <v>0</v>
      </c>
    </row>
    <row r="73" s="22" customFormat="1" ht="12.75" customHeight="1" thickBot="1">
      <c r="K73" s="23"/>
    </row>
    <row r="74" spans="1:11" s="22" customFormat="1" ht="39" customHeight="1" thickBot="1">
      <c r="A74" s="44" t="s">
        <v>76</v>
      </c>
      <c r="B74" s="44" t="s">
        <v>4</v>
      </c>
      <c r="C74" s="44" t="s">
        <v>4</v>
      </c>
      <c r="D74" s="45" t="s">
        <v>77</v>
      </c>
      <c r="E74" s="23">
        <v>6385</v>
      </c>
      <c r="F74" s="23">
        <v>75177</v>
      </c>
      <c r="G74" s="23">
        <v>73580</v>
      </c>
      <c r="H74" s="23">
        <v>97.88</v>
      </c>
      <c r="I74" s="23">
        <f>SUM(I75,I77)</f>
        <v>75177</v>
      </c>
      <c r="J74" s="23">
        <f>SUM(J75,J77)</f>
        <v>6332</v>
      </c>
      <c r="K74" s="23">
        <f aca="true" t="shared" si="2" ref="K74:K136">SUM(J74/I74)*100</f>
        <v>8.422788884898306</v>
      </c>
    </row>
    <row r="75" spans="1:11" s="22" customFormat="1" ht="36.75" customHeight="1" thickBot="1">
      <c r="A75" s="44" t="s">
        <v>4</v>
      </c>
      <c r="B75" s="44" t="s">
        <v>78</v>
      </c>
      <c r="C75" s="44" t="s">
        <v>4</v>
      </c>
      <c r="D75" s="45" t="s">
        <v>79</v>
      </c>
      <c r="E75" s="23">
        <v>6385</v>
      </c>
      <c r="F75" s="23">
        <v>6385</v>
      </c>
      <c r="G75" s="23">
        <v>4788</v>
      </c>
      <c r="H75" s="23">
        <v>74.99</v>
      </c>
      <c r="I75" s="23">
        <f>SUM(I76)</f>
        <v>6385</v>
      </c>
      <c r="J75" s="23">
        <f>SUM(J76)</f>
        <v>6332</v>
      </c>
      <c r="K75" s="23">
        <f t="shared" si="2"/>
        <v>99.16992952231793</v>
      </c>
    </row>
    <row r="76" spans="1:11" s="22" customFormat="1" ht="72.75" customHeight="1" thickBot="1">
      <c r="A76" s="44" t="s">
        <v>4</v>
      </c>
      <c r="B76" s="44" t="s">
        <v>4</v>
      </c>
      <c r="C76" s="44" t="s">
        <v>13</v>
      </c>
      <c r="D76" s="45" t="s">
        <v>14</v>
      </c>
      <c r="E76" s="23">
        <v>6385</v>
      </c>
      <c r="F76" s="23">
        <v>6385</v>
      </c>
      <c r="G76" s="23">
        <v>4788</v>
      </c>
      <c r="H76" s="23">
        <v>74.99</v>
      </c>
      <c r="I76" s="23">
        <v>6385</v>
      </c>
      <c r="J76" s="23">
        <v>6332</v>
      </c>
      <c r="K76" s="23">
        <f t="shared" si="2"/>
        <v>99.16992952231793</v>
      </c>
    </row>
    <row r="77" spans="1:11" s="22" customFormat="1" ht="14.25" customHeight="1" thickBot="1">
      <c r="A77" s="44" t="s">
        <v>4</v>
      </c>
      <c r="B77" s="44" t="s">
        <v>80</v>
      </c>
      <c r="C77" s="44" t="s">
        <v>4</v>
      </c>
      <c r="D77" s="45" t="s">
        <v>81</v>
      </c>
      <c r="E77" s="23">
        <f>0-0</f>
        <v>0</v>
      </c>
      <c r="F77" s="23">
        <v>68792</v>
      </c>
      <c r="G77" s="23">
        <v>68792</v>
      </c>
      <c r="H77" s="23">
        <v>100</v>
      </c>
      <c r="I77" s="23">
        <f>SUM(I78)</f>
        <v>68792</v>
      </c>
      <c r="J77" s="23">
        <f>SUM(J78)</f>
        <v>0</v>
      </c>
      <c r="K77" s="23">
        <f t="shared" si="2"/>
        <v>0</v>
      </c>
    </row>
    <row r="78" spans="1:11" s="22" customFormat="1" ht="73.5" customHeight="1" thickBot="1">
      <c r="A78" s="44" t="s">
        <v>4</v>
      </c>
      <c r="B78" s="44" t="s">
        <v>4</v>
      </c>
      <c r="C78" s="44" t="s">
        <v>13</v>
      </c>
      <c r="D78" s="45" t="s">
        <v>14</v>
      </c>
      <c r="E78" s="23">
        <f>0-0</f>
        <v>0</v>
      </c>
      <c r="F78" s="23">
        <v>68792</v>
      </c>
      <c r="G78" s="23">
        <v>68792</v>
      </c>
      <c r="H78" s="23">
        <v>100</v>
      </c>
      <c r="I78" s="23">
        <v>68792</v>
      </c>
      <c r="J78" s="23">
        <v>0</v>
      </c>
      <c r="K78" s="23">
        <f t="shared" si="2"/>
        <v>0</v>
      </c>
    </row>
    <row r="79" s="22" customFormat="1" ht="12.75" customHeight="1" thickBot="1">
      <c r="K79" s="23"/>
    </row>
    <row r="80" spans="1:11" s="22" customFormat="1" ht="18.75" customHeight="1" thickBot="1">
      <c r="A80" s="44" t="s">
        <v>82</v>
      </c>
      <c r="B80" s="44" t="s">
        <v>4</v>
      </c>
      <c r="C80" s="44" t="s">
        <v>4</v>
      </c>
      <c r="D80" s="45" t="s">
        <v>83</v>
      </c>
      <c r="E80" s="23">
        <v>3100</v>
      </c>
      <c r="F80" s="23">
        <v>3100</v>
      </c>
      <c r="G80" s="23">
        <v>2499.99</v>
      </c>
      <c r="H80" s="23">
        <v>80.64</v>
      </c>
      <c r="I80" s="23">
        <f>SUM(I81)</f>
        <v>3100</v>
      </c>
      <c r="J80" s="23">
        <f>SUM(J81)</f>
        <v>1800</v>
      </c>
      <c r="K80" s="23">
        <f t="shared" si="2"/>
        <v>58.06451612903226</v>
      </c>
    </row>
    <row r="81" spans="1:11" s="22" customFormat="1" ht="18.75" customHeight="1" thickBot="1">
      <c r="A81" s="44" t="s">
        <v>4</v>
      </c>
      <c r="B81" s="44" t="s">
        <v>84</v>
      </c>
      <c r="C81" s="44" t="s">
        <v>4</v>
      </c>
      <c r="D81" s="45" t="s">
        <v>85</v>
      </c>
      <c r="E81" s="23">
        <v>3100</v>
      </c>
      <c r="F81" s="23">
        <v>3100</v>
      </c>
      <c r="G81" s="23">
        <v>2499.99</v>
      </c>
      <c r="H81" s="23">
        <v>80.64</v>
      </c>
      <c r="I81" s="23">
        <f>SUM(I82)</f>
        <v>3100</v>
      </c>
      <c r="J81" s="23">
        <f>SUM(J82)</f>
        <v>1800</v>
      </c>
      <c r="K81" s="23">
        <f t="shared" si="2"/>
        <v>58.06451612903226</v>
      </c>
    </row>
    <row r="82" spans="1:11" s="22" customFormat="1" ht="75" customHeight="1" thickBot="1">
      <c r="A82" s="44" t="s">
        <v>4</v>
      </c>
      <c r="B82" s="44" t="s">
        <v>4</v>
      </c>
      <c r="C82" s="44" t="s">
        <v>13</v>
      </c>
      <c r="D82" s="45" t="s">
        <v>14</v>
      </c>
      <c r="E82" s="23">
        <v>3100</v>
      </c>
      <c r="F82" s="23">
        <v>3100</v>
      </c>
      <c r="G82" s="23">
        <v>2499.99</v>
      </c>
      <c r="H82" s="23">
        <v>80.64</v>
      </c>
      <c r="I82" s="23">
        <v>3100</v>
      </c>
      <c r="J82" s="23">
        <v>1800</v>
      </c>
      <c r="K82" s="23">
        <f t="shared" si="2"/>
        <v>58.06451612903226</v>
      </c>
    </row>
    <row r="83" s="22" customFormat="1" ht="12.75" customHeight="1" thickBot="1">
      <c r="K83" s="23"/>
    </row>
    <row r="84" spans="1:11" s="22" customFormat="1" ht="16.5" customHeight="1" thickBot="1">
      <c r="A84" s="44" t="s">
        <v>86</v>
      </c>
      <c r="B84" s="44" t="s">
        <v>4</v>
      </c>
      <c r="C84" s="44" t="s">
        <v>4</v>
      </c>
      <c r="D84" s="45" t="s">
        <v>87</v>
      </c>
      <c r="E84" s="23">
        <v>20000</v>
      </c>
      <c r="F84" s="23">
        <v>20000</v>
      </c>
      <c r="G84" s="23">
        <v>11638.78</v>
      </c>
      <c r="H84" s="23">
        <v>58.19</v>
      </c>
      <c r="I84" s="23">
        <f>SUM(I85)</f>
        <v>15500</v>
      </c>
      <c r="J84" s="23">
        <f>SUM(J85)</f>
        <v>20000</v>
      </c>
      <c r="K84" s="23">
        <f t="shared" si="2"/>
        <v>129.03225806451613</v>
      </c>
    </row>
    <row r="85" spans="1:11" s="22" customFormat="1" ht="16.5" customHeight="1" thickBot="1">
      <c r="A85" s="44" t="s">
        <v>4</v>
      </c>
      <c r="B85" s="44" t="s">
        <v>88</v>
      </c>
      <c r="C85" s="44" t="s">
        <v>4</v>
      </c>
      <c r="D85" s="45" t="s">
        <v>89</v>
      </c>
      <c r="E85" s="23">
        <v>20000</v>
      </c>
      <c r="F85" s="23">
        <v>20000</v>
      </c>
      <c r="G85" s="23">
        <v>11638.78</v>
      </c>
      <c r="H85" s="23">
        <v>58.19</v>
      </c>
      <c r="I85" s="23">
        <f>SUM(I86)</f>
        <v>15500</v>
      </c>
      <c r="J85" s="23">
        <f>SUM(J86)</f>
        <v>20000</v>
      </c>
      <c r="K85" s="23">
        <f t="shared" si="2"/>
        <v>129.03225806451613</v>
      </c>
    </row>
    <row r="86" spans="1:11" s="22" customFormat="1" ht="32.25" thickBot="1">
      <c r="A86" s="44" t="s">
        <v>4</v>
      </c>
      <c r="B86" s="44" t="s">
        <v>4</v>
      </c>
      <c r="C86" s="44" t="s">
        <v>39</v>
      </c>
      <c r="D86" s="45" t="s">
        <v>40</v>
      </c>
      <c r="E86" s="23">
        <v>20000</v>
      </c>
      <c r="F86" s="23">
        <v>20000</v>
      </c>
      <c r="G86" s="23">
        <v>11638.78</v>
      </c>
      <c r="H86" s="23">
        <v>58.19</v>
      </c>
      <c r="I86" s="23">
        <v>15500</v>
      </c>
      <c r="J86" s="23">
        <v>20000</v>
      </c>
      <c r="K86" s="23">
        <f t="shared" si="2"/>
        <v>129.03225806451613</v>
      </c>
    </row>
    <row r="87" s="22" customFormat="1" ht="12.75" customHeight="1" thickBot="1">
      <c r="K87" s="49"/>
    </row>
    <row r="88" spans="1:11" s="22" customFormat="1" ht="71.25" customHeight="1" thickBot="1">
      <c r="A88" s="44" t="s">
        <v>90</v>
      </c>
      <c r="B88" s="44" t="s">
        <v>4</v>
      </c>
      <c r="C88" s="44" t="s">
        <v>4</v>
      </c>
      <c r="D88" s="45" t="s">
        <v>91</v>
      </c>
      <c r="E88" s="23">
        <v>45425751</v>
      </c>
      <c r="F88" s="23">
        <v>45459251</v>
      </c>
      <c r="G88" s="23">
        <v>34040889.38</v>
      </c>
      <c r="H88" s="23">
        <v>74.88</v>
      </c>
      <c r="I88" s="23">
        <f>SUM(I89,I92,I101,I111,I115)</f>
        <v>45993091.31</v>
      </c>
      <c r="J88" s="23">
        <f>SUM(J89,J92,J101,J111,J115)</f>
        <v>47559290</v>
      </c>
      <c r="K88" s="23">
        <f t="shared" si="2"/>
        <v>103.40529119785316</v>
      </c>
    </row>
    <row r="89" spans="1:11" s="22" customFormat="1" ht="21" customHeight="1" thickBot="1">
      <c r="A89" s="44" t="s">
        <v>4</v>
      </c>
      <c r="B89" s="44" t="s">
        <v>92</v>
      </c>
      <c r="C89" s="44" t="s">
        <v>4</v>
      </c>
      <c r="D89" s="45" t="s">
        <v>93</v>
      </c>
      <c r="E89" s="23">
        <v>121000</v>
      </c>
      <c r="F89" s="23">
        <v>121000</v>
      </c>
      <c r="G89" s="23">
        <v>89668.25</v>
      </c>
      <c r="H89" s="23">
        <v>74.11</v>
      </c>
      <c r="I89" s="23">
        <f>SUM(I90:I91)</f>
        <v>119712</v>
      </c>
      <c r="J89" s="23">
        <f>SUM(J90:J91)</f>
        <v>121000</v>
      </c>
      <c r="K89" s="23">
        <f t="shared" si="2"/>
        <v>101.07591553060679</v>
      </c>
    </row>
    <row r="90" spans="1:11" s="22" customFormat="1" ht="42" customHeight="1" thickBot="1">
      <c r="A90" s="44" t="s">
        <v>4</v>
      </c>
      <c r="B90" s="44" t="s">
        <v>4</v>
      </c>
      <c r="C90" s="44" t="s">
        <v>94</v>
      </c>
      <c r="D90" s="45" t="s">
        <v>95</v>
      </c>
      <c r="E90" s="23">
        <v>120000</v>
      </c>
      <c r="F90" s="23">
        <v>120000</v>
      </c>
      <c r="G90" s="23">
        <v>89184.05</v>
      </c>
      <c r="H90" s="23">
        <v>74.32</v>
      </c>
      <c r="I90" s="23">
        <v>118912</v>
      </c>
      <c r="J90" s="23">
        <v>120000</v>
      </c>
      <c r="K90" s="23">
        <f t="shared" si="2"/>
        <v>100.91496232508072</v>
      </c>
    </row>
    <row r="91" spans="1:11" s="22" customFormat="1" ht="19.5" customHeight="1" thickBot="1">
      <c r="A91" s="44" t="s">
        <v>4</v>
      </c>
      <c r="B91" s="44" t="s">
        <v>4</v>
      </c>
      <c r="C91" s="44" t="s">
        <v>96</v>
      </c>
      <c r="D91" s="45" t="s">
        <v>97</v>
      </c>
      <c r="E91" s="23">
        <v>1000</v>
      </c>
      <c r="F91" s="23">
        <v>1000</v>
      </c>
      <c r="G91" s="23">
        <v>484.2</v>
      </c>
      <c r="H91" s="23">
        <v>48.42</v>
      </c>
      <c r="I91" s="23">
        <v>800</v>
      </c>
      <c r="J91" s="23">
        <v>1000</v>
      </c>
      <c r="K91" s="23">
        <f t="shared" si="2"/>
        <v>125</v>
      </c>
    </row>
    <row r="92" spans="1:11" s="22" customFormat="1" ht="70.5" customHeight="1" thickBot="1">
      <c r="A92" s="44" t="s">
        <v>4</v>
      </c>
      <c r="B92" s="44" t="s">
        <v>98</v>
      </c>
      <c r="C92" s="44" t="s">
        <v>4</v>
      </c>
      <c r="D92" s="45" t="s">
        <v>99</v>
      </c>
      <c r="E92" s="23">
        <v>14200714</v>
      </c>
      <c r="F92" s="23">
        <v>14234214</v>
      </c>
      <c r="G92" s="23">
        <v>10836129.51</v>
      </c>
      <c r="H92" s="23">
        <v>76.13</v>
      </c>
      <c r="I92" s="23">
        <f>SUM(I93:I100)</f>
        <v>14256742</v>
      </c>
      <c r="J92" s="23">
        <f>SUM(J93:J100)</f>
        <v>14309979</v>
      </c>
      <c r="K92" s="23">
        <f t="shared" si="2"/>
        <v>100.37341631068304</v>
      </c>
    </row>
    <row r="93" spans="1:11" s="22" customFormat="1" ht="18" customHeight="1" thickBot="1">
      <c r="A93" s="44" t="s">
        <v>4</v>
      </c>
      <c r="B93" s="44" t="s">
        <v>4</v>
      </c>
      <c r="C93" s="44" t="s">
        <v>100</v>
      </c>
      <c r="D93" s="45" t="s">
        <v>101</v>
      </c>
      <c r="E93" s="23">
        <v>13750000</v>
      </c>
      <c r="F93" s="23">
        <v>13783500</v>
      </c>
      <c r="G93" s="23">
        <v>10429049.03</v>
      </c>
      <c r="H93" s="23">
        <v>75.66</v>
      </c>
      <c r="I93" s="23">
        <v>13759991</v>
      </c>
      <c r="J93" s="23">
        <v>13800000</v>
      </c>
      <c r="K93" s="23">
        <f t="shared" si="2"/>
        <v>100.29076327157482</v>
      </c>
    </row>
    <row r="94" spans="1:11" s="22" customFormat="1" ht="18" customHeight="1" thickBot="1">
      <c r="A94" s="44" t="s">
        <v>4</v>
      </c>
      <c r="B94" s="44" t="s">
        <v>4</v>
      </c>
      <c r="C94" s="44" t="s">
        <v>102</v>
      </c>
      <c r="D94" s="45" t="s">
        <v>103</v>
      </c>
      <c r="E94" s="23">
        <v>13900</v>
      </c>
      <c r="F94" s="23">
        <v>13900</v>
      </c>
      <c r="G94" s="23">
        <v>9902</v>
      </c>
      <c r="H94" s="23">
        <v>71.24</v>
      </c>
      <c r="I94" s="23">
        <v>13000</v>
      </c>
      <c r="J94" s="23">
        <v>13000</v>
      </c>
      <c r="K94" s="23">
        <f t="shared" si="2"/>
        <v>100</v>
      </c>
    </row>
    <row r="95" spans="1:11" s="22" customFormat="1" ht="17.25" customHeight="1" thickBot="1">
      <c r="A95" s="44" t="s">
        <v>4</v>
      </c>
      <c r="B95" s="44" t="s">
        <v>4</v>
      </c>
      <c r="C95" s="44" t="s">
        <v>104</v>
      </c>
      <c r="D95" s="45" t="s">
        <v>105</v>
      </c>
      <c r="E95" s="23">
        <v>14</v>
      </c>
      <c r="F95" s="23">
        <v>14</v>
      </c>
      <c r="G95" s="23">
        <v>13</v>
      </c>
      <c r="H95" s="23">
        <v>92.86</v>
      </c>
      <c r="I95" s="23">
        <v>13</v>
      </c>
      <c r="J95" s="23">
        <v>13</v>
      </c>
      <c r="K95" s="23">
        <f t="shared" si="2"/>
        <v>100</v>
      </c>
    </row>
    <row r="96" spans="1:11" s="22" customFormat="1" ht="16.5" thickBot="1">
      <c r="A96" s="44" t="s">
        <v>4</v>
      </c>
      <c r="B96" s="44" t="s">
        <v>4</v>
      </c>
      <c r="C96" s="44" t="s">
        <v>106</v>
      </c>
      <c r="D96" s="45" t="s">
        <v>107</v>
      </c>
      <c r="E96" s="23">
        <v>285000</v>
      </c>
      <c r="F96" s="23">
        <v>285000</v>
      </c>
      <c r="G96" s="23">
        <v>295294</v>
      </c>
      <c r="H96" s="23">
        <v>103.61</v>
      </c>
      <c r="I96" s="23">
        <v>300000</v>
      </c>
      <c r="J96" s="23">
        <v>300000</v>
      </c>
      <c r="K96" s="23">
        <f t="shared" si="2"/>
        <v>100</v>
      </c>
    </row>
    <row r="97" spans="1:11" s="22" customFormat="1" ht="18" customHeight="1" thickBot="1">
      <c r="A97" s="44" t="s">
        <v>4</v>
      </c>
      <c r="B97" s="44" t="s">
        <v>4</v>
      </c>
      <c r="C97" s="44" t="s">
        <v>108</v>
      </c>
      <c r="D97" s="45" t="s">
        <v>109</v>
      </c>
      <c r="E97" s="23">
        <v>26000</v>
      </c>
      <c r="F97" s="23">
        <v>26000</v>
      </c>
      <c r="G97" s="23">
        <v>35908</v>
      </c>
      <c r="H97" s="23">
        <v>138.11</v>
      </c>
      <c r="I97" s="23">
        <v>47876</v>
      </c>
      <c r="J97" s="23">
        <v>48000</v>
      </c>
      <c r="K97" s="23">
        <f t="shared" si="2"/>
        <v>100.25900242292589</v>
      </c>
    </row>
    <row r="98" spans="1:11" s="22" customFormat="1" ht="17.25" customHeight="1" thickBot="1">
      <c r="A98" s="44" t="s">
        <v>4</v>
      </c>
      <c r="B98" s="44" t="s">
        <v>4</v>
      </c>
      <c r="C98" s="44" t="s">
        <v>22</v>
      </c>
      <c r="D98" s="45" t="s">
        <v>23</v>
      </c>
      <c r="E98" s="23">
        <v>900</v>
      </c>
      <c r="F98" s="23">
        <v>900</v>
      </c>
      <c r="G98" s="23">
        <v>948</v>
      </c>
      <c r="H98" s="23">
        <v>105.33</v>
      </c>
      <c r="I98" s="23">
        <v>1000</v>
      </c>
      <c r="J98" s="23">
        <v>1000</v>
      </c>
      <c r="K98" s="23">
        <f t="shared" si="2"/>
        <v>100</v>
      </c>
    </row>
    <row r="99" spans="1:11" s="22" customFormat="1" ht="17.25" customHeight="1" thickBot="1">
      <c r="A99" s="44" t="s">
        <v>4</v>
      </c>
      <c r="B99" s="44" t="s">
        <v>4</v>
      </c>
      <c r="C99" s="44" t="s">
        <v>96</v>
      </c>
      <c r="D99" s="45" t="s">
        <v>97</v>
      </c>
      <c r="E99" s="23">
        <v>20000</v>
      </c>
      <c r="F99" s="23">
        <v>20000</v>
      </c>
      <c r="G99" s="23">
        <v>10687.48</v>
      </c>
      <c r="H99" s="23">
        <v>53.44</v>
      </c>
      <c r="I99" s="23">
        <v>14051</v>
      </c>
      <c r="J99" s="23">
        <v>15000</v>
      </c>
      <c r="K99" s="23">
        <f t="shared" si="2"/>
        <v>106.75396768913245</v>
      </c>
    </row>
    <row r="100" spans="1:11" s="22" customFormat="1" ht="40.5" customHeight="1" thickBot="1">
      <c r="A100" s="44" t="s">
        <v>4</v>
      </c>
      <c r="B100" s="44" t="s">
        <v>4</v>
      </c>
      <c r="C100" s="44" t="s">
        <v>110</v>
      </c>
      <c r="D100" s="45" t="s">
        <v>111</v>
      </c>
      <c r="E100" s="23">
        <v>104900</v>
      </c>
      <c r="F100" s="23">
        <v>104900</v>
      </c>
      <c r="G100" s="23">
        <v>54328</v>
      </c>
      <c r="H100" s="23">
        <v>51.79</v>
      </c>
      <c r="I100" s="23">
        <v>120811</v>
      </c>
      <c r="J100" s="23">
        <v>132966</v>
      </c>
      <c r="K100" s="23">
        <f t="shared" si="2"/>
        <v>110.06116992657952</v>
      </c>
    </row>
    <row r="101" spans="1:11" s="22" customFormat="1" ht="80.25" customHeight="1" thickBot="1">
      <c r="A101" s="44" t="s">
        <v>4</v>
      </c>
      <c r="B101" s="44" t="s">
        <v>112</v>
      </c>
      <c r="C101" s="44" t="s">
        <v>4</v>
      </c>
      <c r="D101" s="45" t="s">
        <v>113</v>
      </c>
      <c r="E101" s="23">
        <v>4622047</v>
      </c>
      <c r="F101" s="23">
        <v>4622047</v>
      </c>
      <c r="G101" s="23">
        <v>3862394.1</v>
      </c>
      <c r="H101" s="23">
        <v>83.56</v>
      </c>
      <c r="I101" s="23">
        <f>SUM(I102:I110)</f>
        <v>4702399.3100000005</v>
      </c>
      <c r="J101" s="23">
        <f>SUM(J102:J110)</f>
        <v>4834046</v>
      </c>
      <c r="K101" s="23">
        <f t="shared" si="2"/>
        <v>102.79956425053149</v>
      </c>
    </row>
    <row r="102" spans="1:11" s="22" customFormat="1" ht="18.75" customHeight="1" thickBot="1">
      <c r="A102" s="44" t="s">
        <v>4</v>
      </c>
      <c r="B102" s="44" t="s">
        <v>4</v>
      </c>
      <c r="C102" s="44" t="s">
        <v>100</v>
      </c>
      <c r="D102" s="45" t="s">
        <v>101</v>
      </c>
      <c r="E102" s="23">
        <v>3170000</v>
      </c>
      <c r="F102" s="23">
        <v>3170000</v>
      </c>
      <c r="G102" s="23">
        <v>2662543.87</v>
      </c>
      <c r="H102" s="23">
        <v>83.99</v>
      </c>
      <c r="I102" s="23">
        <v>3118500</v>
      </c>
      <c r="J102" s="23">
        <v>3200000</v>
      </c>
      <c r="K102" s="23">
        <f t="shared" si="2"/>
        <v>102.61343594676929</v>
      </c>
    </row>
    <row r="103" spans="1:11" s="22" customFormat="1" ht="18.75" customHeight="1" thickBot="1">
      <c r="A103" s="44" t="s">
        <v>4</v>
      </c>
      <c r="B103" s="44" t="s">
        <v>4</v>
      </c>
      <c r="C103" s="44" t="s">
        <v>102</v>
      </c>
      <c r="D103" s="45" t="s">
        <v>103</v>
      </c>
      <c r="E103" s="23">
        <v>40000</v>
      </c>
      <c r="F103" s="23">
        <v>40000</v>
      </c>
      <c r="G103" s="23">
        <v>35313.99</v>
      </c>
      <c r="H103" s="23">
        <v>88.28</v>
      </c>
      <c r="I103" s="23">
        <v>40656</v>
      </c>
      <c r="J103" s="23">
        <v>40000</v>
      </c>
      <c r="K103" s="23">
        <f t="shared" si="2"/>
        <v>98.38646202282565</v>
      </c>
    </row>
    <row r="104" spans="1:11" s="22" customFormat="1" ht="18" customHeight="1" thickBot="1">
      <c r="A104" s="44" t="s">
        <v>4</v>
      </c>
      <c r="B104" s="44" t="s">
        <v>4</v>
      </c>
      <c r="C104" s="44" t="s">
        <v>104</v>
      </c>
      <c r="D104" s="45" t="s">
        <v>105</v>
      </c>
      <c r="E104" s="23">
        <v>47</v>
      </c>
      <c r="F104" s="23">
        <v>47</v>
      </c>
      <c r="G104" s="23">
        <v>39.6</v>
      </c>
      <c r="H104" s="23">
        <v>84.26</v>
      </c>
      <c r="I104" s="23">
        <v>46.31</v>
      </c>
      <c r="J104" s="23">
        <v>46</v>
      </c>
      <c r="K104" s="23">
        <f t="shared" si="2"/>
        <v>99.33059814294968</v>
      </c>
    </row>
    <row r="105" spans="1:11" s="22" customFormat="1" ht="17.25" customHeight="1" thickBot="1">
      <c r="A105" s="44" t="s">
        <v>4</v>
      </c>
      <c r="B105" s="44" t="s">
        <v>4</v>
      </c>
      <c r="C105" s="44" t="s">
        <v>106</v>
      </c>
      <c r="D105" s="45" t="s">
        <v>107</v>
      </c>
      <c r="E105" s="23">
        <v>103000</v>
      </c>
      <c r="F105" s="23">
        <v>103000</v>
      </c>
      <c r="G105" s="23">
        <v>135644.21</v>
      </c>
      <c r="H105" s="23">
        <v>131.69</v>
      </c>
      <c r="I105" s="23">
        <v>171664</v>
      </c>
      <c r="J105" s="23">
        <v>170000</v>
      </c>
      <c r="K105" s="23">
        <f t="shared" si="2"/>
        <v>99.03066455401249</v>
      </c>
    </row>
    <row r="106" spans="1:11" s="22" customFormat="1" ht="18.75" customHeight="1" thickBot="1">
      <c r="A106" s="44" t="s">
        <v>4</v>
      </c>
      <c r="B106" s="44" t="s">
        <v>4</v>
      </c>
      <c r="C106" s="44" t="s">
        <v>114</v>
      </c>
      <c r="D106" s="45" t="s">
        <v>115</v>
      </c>
      <c r="E106" s="23">
        <v>60000</v>
      </c>
      <c r="F106" s="23">
        <v>60000</v>
      </c>
      <c r="G106" s="23">
        <v>189185.7</v>
      </c>
      <c r="H106" s="23">
        <v>315.31</v>
      </c>
      <c r="I106" s="23">
        <v>210000</v>
      </c>
      <c r="J106" s="23">
        <v>220000</v>
      </c>
      <c r="K106" s="23">
        <f t="shared" si="2"/>
        <v>104.76190476190477</v>
      </c>
    </row>
    <row r="107" spans="1:11" s="22" customFormat="1" ht="19.5" customHeight="1" thickBot="1">
      <c r="A107" s="44" t="s">
        <v>4</v>
      </c>
      <c r="B107" s="44" t="s">
        <v>4</v>
      </c>
      <c r="C107" s="44" t="s">
        <v>116</v>
      </c>
      <c r="D107" s="45" t="s">
        <v>117</v>
      </c>
      <c r="E107" s="23">
        <v>70000</v>
      </c>
      <c r="F107" s="23">
        <v>70000</v>
      </c>
      <c r="G107" s="23">
        <v>48325.15</v>
      </c>
      <c r="H107" s="23">
        <v>69.04</v>
      </c>
      <c r="I107" s="23">
        <v>67433</v>
      </c>
      <c r="J107" s="23">
        <v>70000</v>
      </c>
      <c r="K107" s="23">
        <f t="shared" si="2"/>
        <v>103.80674150638411</v>
      </c>
    </row>
    <row r="108" spans="1:11" s="22" customFormat="1" ht="18.75" customHeight="1" thickBot="1">
      <c r="A108" s="44" t="s">
        <v>4</v>
      </c>
      <c r="B108" s="44" t="s">
        <v>4</v>
      </c>
      <c r="C108" s="44" t="s">
        <v>108</v>
      </c>
      <c r="D108" s="45" t="s">
        <v>109</v>
      </c>
      <c r="E108" s="23">
        <v>1100000</v>
      </c>
      <c r="F108" s="23">
        <v>1100000</v>
      </c>
      <c r="G108" s="23">
        <v>760583.66</v>
      </c>
      <c r="H108" s="23">
        <v>69.14</v>
      </c>
      <c r="I108" s="23">
        <v>1060000</v>
      </c>
      <c r="J108" s="23">
        <v>1100000</v>
      </c>
      <c r="K108" s="23">
        <f t="shared" si="2"/>
        <v>103.77358490566037</v>
      </c>
    </row>
    <row r="109" spans="1:11" s="22" customFormat="1" ht="18.75" customHeight="1" thickBot="1">
      <c r="A109" s="44" t="s">
        <v>4</v>
      </c>
      <c r="B109" s="44" t="s">
        <v>4</v>
      </c>
      <c r="C109" s="44" t="s">
        <v>22</v>
      </c>
      <c r="D109" s="45" t="s">
        <v>23</v>
      </c>
      <c r="E109" s="23">
        <v>14000</v>
      </c>
      <c r="F109" s="23">
        <v>14000</v>
      </c>
      <c r="G109" s="23">
        <v>8830.77</v>
      </c>
      <c r="H109" s="23">
        <v>63.08</v>
      </c>
      <c r="I109" s="23">
        <v>11773</v>
      </c>
      <c r="J109" s="23">
        <v>12000</v>
      </c>
      <c r="K109" s="23">
        <f t="shared" si="2"/>
        <v>101.92814066083412</v>
      </c>
    </row>
    <row r="110" spans="1:11" s="22" customFormat="1" ht="20.25" customHeight="1" thickBot="1">
      <c r="A110" s="44" t="s">
        <v>4</v>
      </c>
      <c r="B110" s="44" t="s">
        <v>4</v>
      </c>
      <c r="C110" s="44" t="s">
        <v>96</v>
      </c>
      <c r="D110" s="45" t="s">
        <v>97</v>
      </c>
      <c r="E110" s="23">
        <v>65000</v>
      </c>
      <c r="F110" s="23">
        <v>65000</v>
      </c>
      <c r="G110" s="23">
        <v>21927.15</v>
      </c>
      <c r="H110" s="23">
        <v>33.73</v>
      </c>
      <c r="I110" s="23">
        <v>22327</v>
      </c>
      <c r="J110" s="23">
        <v>22000</v>
      </c>
      <c r="K110" s="23">
        <f t="shared" si="2"/>
        <v>98.53540556277153</v>
      </c>
    </row>
    <row r="111" spans="1:11" s="22" customFormat="1" ht="60" customHeight="1" thickBot="1">
      <c r="A111" s="44" t="s">
        <v>4</v>
      </c>
      <c r="B111" s="44" t="s">
        <v>118</v>
      </c>
      <c r="C111" s="44" t="s">
        <v>4</v>
      </c>
      <c r="D111" s="45" t="s">
        <v>119</v>
      </c>
      <c r="E111" s="23">
        <v>1210500</v>
      </c>
      <c r="F111" s="23">
        <v>1210500</v>
      </c>
      <c r="G111" s="23">
        <v>996789.59</v>
      </c>
      <c r="H111" s="23">
        <v>82.35</v>
      </c>
      <c r="I111" s="23">
        <f>SUM(I112:I114)</f>
        <v>1223340</v>
      </c>
      <c r="J111" s="23">
        <f>SUM(J112:J114)</f>
        <v>1220500</v>
      </c>
      <c r="K111" s="23">
        <f t="shared" si="2"/>
        <v>99.76784867657396</v>
      </c>
    </row>
    <row r="112" spans="1:11" s="22" customFormat="1" ht="18" customHeight="1" thickBot="1">
      <c r="A112" s="44" t="s">
        <v>4</v>
      </c>
      <c r="B112" s="44" t="s">
        <v>4</v>
      </c>
      <c r="C112" s="44" t="s">
        <v>120</v>
      </c>
      <c r="D112" s="45" t="s">
        <v>121</v>
      </c>
      <c r="E112" s="23">
        <v>610000</v>
      </c>
      <c r="F112" s="23">
        <v>610000</v>
      </c>
      <c r="G112" s="23">
        <v>466789.78</v>
      </c>
      <c r="H112" s="23">
        <v>76.52</v>
      </c>
      <c r="I112" s="23">
        <v>622390</v>
      </c>
      <c r="J112" s="23">
        <v>620000</v>
      </c>
      <c r="K112" s="23">
        <f t="shared" si="2"/>
        <v>99.61599640097046</v>
      </c>
    </row>
    <row r="113" spans="1:11" s="22" customFormat="1" ht="18" customHeight="1" thickBot="1">
      <c r="A113" s="44" t="s">
        <v>4</v>
      </c>
      <c r="B113" s="44" t="s">
        <v>4</v>
      </c>
      <c r="C113" s="44" t="s">
        <v>22</v>
      </c>
      <c r="D113" s="45" t="s">
        <v>23</v>
      </c>
      <c r="E113" s="23">
        <v>600000</v>
      </c>
      <c r="F113" s="23">
        <v>600000</v>
      </c>
      <c r="G113" s="23">
        <v>529169.77</v>
      </c>
      <c r="H113" s="23">
        <v>88.19</v>
      </c>
      <c r="I113" s="23">
        <v>600000</v>
      </c>
      <c r="J113" s="23">
        <v>600000</v>
      </c>
      <c r="K113" s="23">
        <f t="shared" si="2"/>
        <v>100</v>
      </c>
    </row>
    <row r="114" spans="1:11" s="22" customFormat="1" ht="18.75" customHeight="1" thickBot="1">
      <c r="A114" s="44" t="s">
        <v>4</v>
      </c>
      <c r="B114" s="44" t="s">
        <v>4</v>
      </c>
      <c r="C114" s="44" t="s">
        <v>24</v>
      </c>
      <c r="D114" s="45" t="s">
        <v>25</v>
      </c>
      <c r="E114" s="23">
        <v>500</v>
      </c>
      <c r="F114" s="23">
        <v>500</v>
      </c>
      <c r="G114" s="23">
        <v>830.04</v>
      </c>
      <c r="H114" s="23">
        <v>166.01</v>
      </c>
      <c r="I114" s="23">
        <v>950</v>
      </c>
      <c r="J114" s="23">
        <v>500</v>
      </c>
      <c r="K114" s="23">
        <f t="shared" si="2"/>
        <v>52.63157894736842</v>
      </c>
    </row>
    <row r="115" spans="1:11" s="22" customFormat="1" ht="42.75" customHeight="1" thickBot="1">
      <c r="A115" s="44" t="s">
        <v>4</v>
      </c>
      <c r="B115" s="44" t="s">
        <v>122</v>
      </c>
      <c r="C115" s="44" t="s">
        <v>4</v>
      </c>
      <c r="D115" s="45" t="s">
        <v>123</v>
      </c>
      <c r="E115" s="23">
        <v>25271490</v>
      </c>
      <c r="F115" s="23">
        <v>25271490</v>
      </c>
      <c r="G115" s="23">
        <v>18255907.93</v>
      </c>
      <c r="H115" s="23">
        <v>72.24</v>
      </c>
      <c r="I115" s="23">
        <f>SUM(I116:I117)</f>
        <v>25690898</v>
      </c>
      <c r="J115" s="23">
        <f>SUM(J116:J117)</f>
        <v>27073765</v>
      </c>
      <c r="K115" s="23">
        <f t="shared" si="2"/>
        <v>105.3827118071155</v>
      </c>
    </row>
    <row r="116" spans="1:11" s="22" customFormat="1" ht="15.75" customHeight="1" thickBot="1">
      <c r="A116" s="44" t="s">
        <v>4</v>
      </c>
      <c r="B116" s="44" t="s">
        <v>4</v>
      </c>
      <c r="C116" s="44" t="s">
        <v>124</v>
      </c>
      <c r="D116" s="45" t="s">
        <v>125</v>
      </c>
      <c r="E116" s="23">
        <v>24511490</v>
      </c>
      <c r="F116" s="23">
        <v>24511490</v>
      </c>
      <c r="G116" s="23">
        <v>17371350</v>
      </c>
      <c r="H116" s="23">
        <v>70.87</v>
      </c>
      <c r="I116" s="23">
        <v>24511490</v>
      </c>
      <c r="J116" s="23">
        <v>25893765</v>
      </c>
      <c r="K116" s="23">
        <f t="shared" si="2"/>
        <v>105.6392940616829</v>
      </c>
    </row>
    <row r="117" spans="1:11" s="22" customFormat="1" ht="16.5" thickBot="1">
      <c r="A117" s="44" t="s">
        <v>4</v>
      </c>
      <c r="B117" s="44" t="s">
        <v>4</v>
      </c>
      <c r="C117" s="44" t="s">
        <v>126</v>
      </c>
      <c r="D117" s="45" t="s">
        <v>127</v>
      </c>
      <c r="E117" s="23">
        <v>760000</v>
      </c>
      <c r="F117" s="23">
        <v>760000</v>
      </c>
      <c r="G117" s="23">
        <v>884557.93</v>
      </c>
      <c r="H117" s="23">
        <v>116.39</v>
      </c>
      <c r="I117" s="23">
        <v>1179408</v>
      </c>
      <c r="J117" s="23">
        <v>1180000</v>
      </c>
      <c r="K117" s="23">
        <f t="shared" si="2"/>
        <v>100.05019467393812</v>
      </c>
    </row>
    <row r="118" s="22" customFormat="1" ht="12.75" customHeight="1" thickBot="1">
      <c r="K118" s="23"/>
    </row>
    <row r="119" spans="1:11" s="22" customFormat="1" ht="18" customHeight="1" thickBot="1">
      <c r="A119" s="44" t="s">
        <v>128</v>
      </c>
      <c r="B119" s="44" t="s">
        <v>4</v>
      </c>
      <c r="C119" s="44" t="s">
        <v>4</v>
      </c>
      <c r="D119" s="45" t="s">
        <v>129</v>
      </c>
      <c r="E119" s="23">
        <v>21041992</v>
      </c>
      <c r="F119" s="23">
        <v>21311979</v>
      </c>
      <c r="G119" s="23">
        <v>17940965.23</v>
      </c>
      <c r="H119" s="23">
        <v>84.18</v>
      </c>
      <c r="I119" s="23">
        <f>SUM(I120,I122,I124,I126,I128)</f>
        <v>21340979</v>
      </c>
      <c r="J119" s="23">
        <f>SUM(J120,J122,J124,J126,J128)</f>
        <v>23416333</v>
      </c>
      <c r="K119" s="23">
        <f t="shared" si="2"/>
        <v>109.72473662056458</v>
      </c>
    </row>
    <row r="120" spans="1:11" s="22" customFormat="1" ht="42" customHeight="1" thickBot="1">
      <c r="A120" s="44" t="s">
        <v>4</v>
      </c>
      <c r="B120" s="44" t="s">
        <v>130</v>
      </c>
      <c r="C120" s="44" t="s">
        <v>4</v>
      </c>
      <c r="D120" s="45" t="s">
        <v>131</v>
      </c>
      <c r="E120" s="23">
        <v>19733385</v>
      </c>
      <c r="F120" s="23">
        <v>20003372</v>
      </c>
      <c r="G120" s="23">
        <v>16925931</v>
      </c>
      <c r="H120" s="23">
        <v>84.62</v>
      </c>
      <c r="I120" s="23">
        <f>SUM(I121)</f>
        <v>20003372</v>
      </c>
      <c r="J120" s="23">
        <f>SUM(J121)</f>
        <v>21011989</v>
      </c>
      <c r="K120" s="23">
        <f t="shared" si="2"/>
        <v>105.04223487919937</v>
      </c>
    </row>
    <row r="121" spans="1:11" s="22" customFormat="1" ht="17.25" customHeight="1" thickBot="1">
      <c r="A121" s="44" t="s">
        <v>4</v>
      </c>
      <c r="B121" s="44" t="s">
        <v>4</v>
      </c>
      <c r="C121" s="44" t="s">
        <v>132</v>
      </c>
      <c r="D121" s="45" t="s">
        <v>133</v>
      </c>
      <c r="E121" s="23">
        <v>19733385</v>
      </c>
      <c r="F121" s="23">
        <v>20003372</v>
      </c>
      <c r="G121" s="23">
        <v>16925931</v>
      </c>
      <c r="H121" s="23">
        <v>84.62</v>
      </c>
      <c r="I121" s="23">
        <v>20003372</v>
      </c>
      <c r="J121" s="23">
        <v>21011989</v>
      </c>
      <c r="K121" s="23">
        <f t="shared" si="2"/>
        <v>105.04223487919937</v>
      </c>
    </row>
    <row r="122" spans="1:11" s="22" customFormat="1" ht="21" customHeight="1" thickBot="1">
      <c r="A122" s="44" t="s">
        <v>4</v>
      </c>
      <c r="B122" s="44" t="s">
        <v>134</v>
      </c>
      <c r="C122" s="44" t="s">
        <v>4</v>
      </c>
      <c r="D122" s="45" t="s">
        <v>135</v>
      </c>
      <c r="E122" s="23">
        <v>661517</v>
      </c>
      <c r="F122" s="23">
        <v>661517</v>
      </c>
      <c r="G122" s="23">
        <v>496134</v>
      </c>
      <c r="H122" s="23">
        <v>75</v>
      </c>
      <c r="I122" s="23">
        <f>SUM(I123)</f>
        <v>661517</v>
      </c>
      <c r="J122" s="23">
        <f>SUM(J123)</f>
        <v>1741092</v>
      </c>
      <c r="K122" s="23">
        <f t="shared" si="2"/>
        <v>263.19686417733783</v>
      </c>
    </row>
    <row r="123" spans="1:11" s="22" customFormat="1" ht="15.75" customHeight="1" thickBot="1">
      <c r="A123" s="44" t="s">
        <v>4</v>
      </c>
      <c r="B123" s="44" t="s">
        <v>4</v>
      </c>
      <c r="C123" s="44" t="s">
        <v>132</v>
      </c>
      <c r="D123" s="45" t="s">
        <v>133</v>
      </c>
      <c r="E123" s="23">
        <v>661517</v>
      </c>
      <c r="F123" s="23">
        <v>661517</v>
      </c>
      <c r="G123" s="23">
        <v>496134</v>
      </c>
      <c r="H123" s="23">
        <v>75</v>
      </c>
      <c r="I123" s="23">
        <v>661517</v>
      </c>
      <c r="J123" s="23">
        <v>1741092</v>
      </c>
      <c r="K123" s="23">
        <f t="shared" si="2"/>
        <v>263.19686417733783</v>
      </c>
    </row>
    <row r="124" spans="1:11" s="22" customFormat="1" ht="20.25" customHeight="1" thickBot="1">
      <c r="A124" s="44" t="s">
        <v>4</v>
      </c>
      <c r="B124" s="44" t="s">
        <v>136</v>
      </c>
      <c r="C124" s="44" t="s">
        <v>4</v>
      </c>
      <c r="D124" s="45" t="s">
        <v>137</v>
      </c>
      <c r="E124" s="23">
        <v>96000</v>
      </c>
      <c r="F124" s="23">
        <v>96000</v>
      </c>
      <c r="G124" s="23">
        <v>106272.98</v>
      </c>
      <c r="H124" s="23">
        <v>110.7</v>
      </c>
      <c r="I124" s="23">
        <f>SUM(I125)</f>
        <v>125000</v>
      </c>
      <c r="J124" s="23">
        <f>SUM(J125)</f>
        <v>130000</v>
      </c>
      <c r="K124" s="23">
        <f t="shared" si="2"/>
        <v>104</v>
      </c>
    </row>
    <row r="125" spans="1:11" s="22" customFormat="1" ht="15.75" customHeight="1" thickBot="1">
      <c r="A125" s="44" t="s">
        <v>4</v>
      </c>
      <c r="B125" s="44" t="s">
        <v>4</v>
      </c>
      <c r="C125" s="44" t="s">
        <v>24</v>
      </c>
      <c r="D125" s="45" t="s">
        <v>25</v>
      </c>
      <c r="E125" s="23">
        <v>96000</v>
      </c>
      <c r="F125" s="23">
        <v>96000</v>
      </c>
      <c r="G125" s="23">
        <v>106272.98</v>
      </c>
      <c r="H125" s="23">
        <v>110.7</v>
      </c>
      <c r="I125" s="23">
        <v>125000</v>
      </c>
      <c r="J125" s="23">
        <v>130000</v>
      </c>
      <c r="K125" s="23">
        <f t="shared" si="2"/>
        <v>104</v>
      </c>
    </row>
    <row r="126" spans="1:11" s="22" customFormat="1" ht="18.75" customHeight="1" thickBot="1">
      <c r="A126" s="44" t="s">
        <v>4</v>
      </c>
      <c r="B126" s="44" t="s">
        <v>138</v>
      </c>
      <c r="C126" s="44" t="s">
        <v>4</v>
      </c>
      <c r="D126" s="45" t="s">
        <v>139</v>
      </c>
      <c r="E126" s="23">
        <f>0-0</f>
        <v>0</v>
      </c>
      <c r="F126" s="23">
        <f>0-0</f>
        <v>0</v>
      </c>
      <c r="G126" s="23">
        <v>-688.75</v>
      </c>
      <c r="H126" s="23">
        <v>0</v>
      </c>
      <c r="I126" s="23">
        <f>SUM(I127)</f>
        <v>0</v>
      </c>
      <c r="J126" s="23">
        <f>SUM(J127)</f>
        <v>0</v>
      </c>
      <c r="K126" s="23">
        <v>0</v>
      </c>
    </row>
    <row r="127" spans="1:11" s="22" customFormat="1" ht="16.5" thickBot="1">
      <c r="A127" s="44" t="s">
        <v>4</v>
      </c>
      <c r="B127" s="44" t="s">
        <v>4</v>
      </c>
      <c r="C127" s="44" t="s">
        <v>140</v>
      </c>
      <c r="D127" s="45" t="s">
        <v>139</v>
      </c>
      <c r="E127" s="23">
        <f>0-0</f>
        <v>0</v>
      </c>
      <c r="F127" s="23">
        <f>0-0</f>
        <v>0</v>
      </c>
      <c r="G127" s="23">
        <v>-688.75</v>
      </c>
      <c r="H127" s="23">
        <v>0</v>
      </c>
      <c r="I127" s="23">
        <f>0-0</f>
        <v>0</v>
      </c>
      <c r="J127" s="23">
        <v>0</v>
      </c>
      <c r="K127" s="23">
        <v>0</v>
      </c>
    </row>
    <row r="128" spans="1:11" s="22" customFormat="1" ht="18" customHeight="1" thickBot="1">
      <c r="A128" s="44" t="s">
        <v>4</v>
      </c>
      <c r="B128" s="44" t="s">
        <v>141</v>
      </c>
      <c r="C128" s="44" t="s">
        <v>4</v>
      </c>
      <c r="D128" s="45" t="s">
        <v>142</v>
      </c>
      <c r="E128" s="23">
        <v>551090</v>
      </c>
      <c r="F128" s="23">
        <v>551090</v>
      </c>
      <c r="G128" s="23">
        <v>413316</v>
      </c>
      <c r="H128" s="23">
        <v>75</v>
      </c>
      <c r="I128" s="23">
        <f>SUM(I129)</f>
        <v>551090</v>
      </c>
      <c r="J128" s="23">
        <f>SUM(J129)</f>
        <v>533252</v>
      </c>
      <c r="K128" s="23">
        <f t="shared" si="2"/>
        <v>96.76314213649313</v>
      </c>
    </row>
    <row r="129" spans="1:11" s="22" customFormat="1" ht="18" customHeight="1" thickBot="1">
      <c r="A129" s="44" t="s">
        <v>4</v>
      </c>
      <c r="B129" s="44" t="s">
        <v>4</v>
      </c>
      <c r="C129" s="44" t="s">
        <v>132</v>
      </c>
      <c r="D129" s="45" t="s">
        <v>133</v>
      </c>
      <c r="E129" s="23">
        <v>551090</v>
      </c>
      <c r="F129" s="23">
        <v>551090</v>
      </c>
      <c r="G129" s="23">
        <v>413316</v>
      </c>
      <c r="H129" s="23">
        <v>75</v>
      </c>
      <c r="I129" s="23">
        <v>551090</v>
      </c>
      <c r="J129" s="23">
        <v>533252</v>
      </c>
      <c r="K129" s="23">
        <f t="shared" si="2"/>
        <v>96.76314213649313</v>
      </c>
    </row>
    <row r="130" s="22" customFormat="1" ht="12.75" customHeight="1" thickBot="1">
      <c r="K130" s="23"/>
    </row>
    <row r="131" spans="1:11" s="22" customFormat="1" ht="18.75" customHeight="1" thickBot="1">
      <c r="A131" s="44" t="s">
        <v>143</v>
      </c>
      <c r="B131" s="44" t="s">
        <v>4</v>
      </c>
      <c r="C131" s="44" t="s">
        <v>4</v>
      </c>
      <c r="D131" s="45" t="s">
        <v>144</v>
      </c>
      <c r="E131" s="23">
        <v>2961867</v>
      </c>
      <c r="F131" s="23">
        <v>2967317.3</v>
      </c>
      <c r="G131" s="23">
        <v>1986681.91</v>
      </c>
      <c r="H131" s="23">
        <v>66.95</v>
      </c>
      <c r="I131" s="23">
        <f>SUM(I132,I137,I145,I147)</f>
        <v>2601089.9200000004</v>
      </c>
      <c r="J131" s="23">
        <f>SUM(J132,J137,J145,J147)</f>
        <v>2727605</v>
      </c>
      <c r="K131" s="23">
        <f t="shared" si="2"/>
        <v>104.86392565774887</v>
      </c>
    </row>
    <row r="132" spans="1:11" s="22" customFormat="1" ht="18.75" customHeight="1" thickBot="1">
      <c r="A132" s="44" t="s">
        <v>4</v>
      </c>
      <c r="B132" s="44" t="s">
        <v>145</v>
      </c>
      <c r="C132" s="44" t="s">
        <v>4</v>
      </c>
      <c r="D132" s="45" t="s">
        <v>146</v>
      </c>
      <c r="E132" s="23">
        <v>13300</v>
      </c>
      <c r="F132" s="23">
        <v>50296.3</v>
      </c>
      <c r="G132" s="23">
        <v>43997.47</v>
      </c>
      <c r="H132" s="23">
        <v>87.48</v>
      </c>
      <c r="I132" s="23">
        <f>SUM(I133:I136)</f>
        <v>46240.91</v>
      </c>
      <c r="J132" s="23">
        <f>SUM(J133:J136)</f>
        <v>11000</v>
      </c>
      <c r="K132" s="23">
        <f t="shared" si="2"/>
        <v>23.788459180409728</v>
      </c>
    </row>
    <row r="133" spans="1:11" s="22" customFormat="1" ht="39.75" customHeight="1" thickBot="1">
      <c r="A133" s="44" t="s">
        <v>4</v>
      </c>
      <c r="B133" s="44" t="s">
        <v>4</v>
      </c>
      <c r="C133" s="44" t="s">
        <v>41</v>
      </c>
      <c r="D133" s="45" t="s">
        <v>42</v>
      </c>
      <c r="E133" s="23">
        <f>0-0</f>
        <v>0</v>
      </c>
      <c r="F133" s="23">
        <f>0-0</f>
        <v>0</v>
      </c>
      <c r="G133" s="23">
        <v>254.61</v>
      </c>
      <c r="H133" s="23">
        <v>0</v>
      </c>
      <c r="I133" s="23">
        <v>254.61</v>
      </c>
      <c r="J133" s="23">
        <v>0</v>
      </c>
      <c r="K133" s="23">
        <f t="shared" si="2"/>
        <v>0</v>
      </c>
    </row>
    <row r="134" spans="1:11" s="22" customFormat="1" ht="15.75" customHeight="1" thickBot="1">
      <c r="A134" s="44" t="s">
        <v>4</v>
      </c>
      <c r="B134" s="44" t="s">
        <v>4</v>
      </c>
      <c r="C134" s="44" t="s">
        <v>22</v>
      </c>
      <c r="D134" s="45" t="s">
        <v>23</v>
      </c>
      <c r="E134" s="23">
        <v>1000</v>
      </c>
      <c r="F134" s="23">
        <v>1000</v>
      </c>
      <c r="G134" s="23">
        <v>614</v>
      </c>
      <c r="H134" s="23">
        <v>61.4</v>
      </c>
      <c r="I134" s="23">
        <v>814</v>
      </c>
      <c r="J134" s="23">
        <v>1000</v>
      </c>
      <c r="K134" s="23">
        <f t="shared" si="2"/>
        <v>122.85012285012284</v>
      </c>
    </row>
    <row r="135" spans="1:11" s="22" customFormat="1" ht="15.75" customHeight="1" thickBot="1">
      <c r="A135" s="44" t="s">
        <v>4</v>
      </c>
      <c r="B135" s="44" t="s">
        <v>4</v>
      </c>
      <c r="C135" s="44" t="s">
        <v>24</v>
      </c>
      <c r="D135" s="45" t="s">
        <v>25</v>
      </c>
      <c r="E135" s="23">
        <v>12300</v>
      </c>
      <c r="F135" s="23">
        <v>12300</v>
      </c>
      <c r="G135" s="23">
        <v>6132.56</v>
      </c>
      <c r="H135" s="23">
        <v>49.86</v>
      </c>
      <c r="I135" s="23">
        <v>8176</v>
      </c>
      <c r="J135" s="23">
        <v>10000</v>
      </c>
      <c r="K135" s="23">
        <f t="shared" si="2"/>
        <v>122.30919765166341</v>
      </c>
    </row>
    <row r="136" spans="1:11" s="22" customFormat="1" ht="75.75" customHeight="1" thickBot="1">
      <c r="A136" s="44" t="s">
        <v>4</v>
      </c>
      <c r="B136" s="44" t="s">
        <v>4</v>
      </c>
      <c r="C136" s="44" t="s">
        <v>13</v>
      </c>
      <c r="D136" s="45" t="s">
        <v>14</v>
      </c>
      <c r="E136" s="23">
        <f>0-0</f>
        <v>0</v>
      </c>
      <c r="F136" s="23">
        <v>36996.3</v>
      </c>
      <c r="G136" s="23">
        <v>36996.3</v>
      </c>
      <c r="H136" s="23">
        <v>100</v>
      </c>
      <c r="I136" s="23">
        <v>36996.3</v>
      </c>
      <c r="J136" s="23">
        <v>0</v>
      </c>
      <c r="K136" s="23">
        <f t="shared" si="2"/>
        <v>0</v>
      </c>
    </row>
    <row r="137" spans="1:11" s="22" customFormat="1" ht="17.25" customHeight="1" thickBot="1">
      <c r="A137" s="44" t="s">
        <v>4</v>
      </c>
      <c r="B137" s="44" t="s">
        <v>147</v>
      </c>
      <c r="C137" s="44" t="s">
        <v>4</v>
      </c>
      <c r="D137" s="45" t="s">
        <v>148</v>
      </c>
      <c r="E137" s="23">
        <v>2913917</v>
      </c>
      <c r="F137" s="23">
        <v>2882371</v>
      </c>
      <c r="G137" s="23">
        <v>1917387.59</v>
      </c>
      <c r="H137" s="23">
        <v>66.52</v>
      </c>
      <c r="I137" s="23">
        <f>SUM(I138:I144)</f>
        <v>2521034.0100000002</v>
      </c>
      <c r="J137" s="23">
        <f>SUM(J138:J144)</f>
        <v>2603254</v>
      </c>
      <c r="K137" s="23">
        <f aca="true" t="shared" si="3" ref="K137:K200">SUM(J137/I137)*100</f>
        <v>103.26135981005666</v>
      </c>
    </row>
    <row r="138" spans="1:11" s="22" customFormat="1" ht="15" customHeight="1" thickBot="1">
      <c r="A138" s="44" t="s">
        <v>4</v>
      </c>
      <c r="B138" s="44" t="s">
        <v>4</v>
      </c>
      <c r="C138" s="44" t="s">
        <v>22</v>
      </c>
      <c r="D138" s="45" t="s">
        <v>23</v>
      </c>
      <c r="E138" s="23">
        <v>552809</v>
      </c>
      <c r="F138" s="23">
        <v>552809</v>
      </c>
      <c r="G138" s="23">
        <v>243448.65</v>
      </c>
      <c r="H138" s="23">
        <v>44.04</v>
      </c>
      <c r="I138" s="23">
        <v>324596</v>
      </c>
      <c r="J138" s="23">
        <v>350500</v>
      </c>
      <c r="K138" s="23">
        <f t="shared" si="3"/>
        <v>107.98038176687328</v>
      </c>
    </row>
    <row r="139" spans="1:11" s="22" customFormat="1" ht="90" customHeight="1" thickBot="1">
      <c r="A139" s="44" t="s">
        <v>4</v>
      </c>
      <c r="B139" s="44" t="s">
        <v>4</v>
      </c>
      <c r="C139" s="44" t="s">
        <v>9</v>
      </c>
      <c r="D139" s="45" t="s">
        <v>10</v>
      </c>
      <c r="E139" s="23">
        <v>5741</v>
      </c>
      <c r="F139" s="23">
        <v>5741</v>
      </c>
      <c r="G139" s="23">
        <v>4376.8</v>
      </c>
      <c r="H139" s="23">
        <v>76.24</v>
      </c>
      <c r="I139" s="23">
        <v>5832</v>
      </c>
      <c r="J139" s="23">
        <v>5741</v>
      </c>
      <c r="K139" s="23">
        <f t="shared" si="3"/>
        <v>98.43964334705075</v>
      </c>
    </row>
    <row r="140" spans="1:11" s="22" customFormat="1" ht="15" customHeight="1" thickBot="1">
      <c r="A140" s="44" t="s">
        <v>4</v>
      </c>
      <c r="B140" s="44" t="s">
        <v>4</v>
      </c>
      <c r="C140" s="46">
        <v>830</v>
      </c>
      <c r="D140" s="45" t="s">
        <v>48</v>
      </c>
      <c r="E140" s="23">
        <v>725970</v>
      </c>
      <c r="F140" s="23">
        <v>725970</v>
      </c>
      <c r="G140" s="23">
        <v>524200.41</v>
      </c>
      <c r="H140" s="23">
        <v>72.21</v>
      </c>
      <c r="I140" s="23">
        <v>698932</v>
      </c>
      <c r="J140" s="23">
        <v>720900</v>
      </c>
      <c r="K140" s="23">
        <f t="shared" si="3"/>
        <v>103.1430811581098</v>
      </c>
    </row>
    <row r="141" spans="1:11" s="22" customFormat="1" ht="18.75" customHeight="1" thickBot="1">
      <c r="A141" s="44" t="s">
        <v>4</v>
      </c>
      <c r="B141" s="44" t="s">
        <v>4</v>
      </c>
      <c r="C141" s="44" t="s">
        <v>24</v>
      </c>
      <c r="D141" s="45" t="s">
        <v>25</v>
      </c>
      <c r="E141" s="23">
        <v>10000</v>
      </c>
      <c r="F141" s="23">
        <v>10000</v>
      </c>
      <c r="G141" s="23">
        <v>6766.47</v>
      </c>
      <c r="H141" s="23">
        <v>67.66</v>
      </c>
      <c r="I141" s="23">
        <v>9020</v>
      </c>
      <c r="J141" s="23">
        <v>10000</v>
      </c>
      <c r="K141" s="23">
        <f t="shared" si="3"/>
        <v>110.86474501108647</v>
      </c>
    </row>
    <row r="142" spans="1:11" s="22" customFormat="1" ht="17.25" customHeight="1" thickBot="1">
      <c r="A142" s="44" t="s">
        <v>4</v>
      </c>
      <c r="B142" s="44" t="s">
        <v>4</v>
      </c>
      <c r="C142" s="46">
        <v>970</v>
      </c>
      <c r="D142" s="45" t="s">
        <v>12</v>
      </c>
      <c r="E142" s="23">
        <v>203517</v>
      </c>
      <c r="F142" s="23">
        <v>211616</v>
      </c>
      <c r="G142" s="23">
        <v>106409.57</v>
      </c>
      <c r="H142" s="23">
        <v>50.28</v>
      </c>
      <c r="I142" s="23">
        <v>106409.57</v>
      </c>
      <c r="J142" s="23">
        <f>100000+40000</f>
        <v>140000</v>
      </c>
      <c r="K142" s="23">
        <f t="shared" si="3"/>
        <v>131.56711374738194</v>
      </c>
    </row>
    <row r="143" spans="1:12" s="22" customFormat="1" ht="59.25" customHeight="1" thickBot="1">
      <c r="A143" s="44" t="s">
        <v>4</v>
      </c>
      <c r="B143" s="44" t="s">
        <v>4</v>
      </c>
      <c r="C143" s="44" t="s">
        <v>149</v>
      </c>
      <c r="D143" s="45" t="s">
        <v>150</v>
      </c>
      <c r="E143" s="23">
        <v>1415880</v>
      </c>
      <c r="F143" s="23">
        <v>1376235</v>
      </c>
      <c r="G143" s="23">
        <v>1032176.25</v>
      </c>
      <c r="H143" s="23">
        <v>75</v>
      </c>
      <c r="I143" s="23">
        <v>1376235</v>
      </c>
      <c r="J143" s="23">
        <v>1376113</v>
      </c>
      <c r="K143" s="23">
        <f t="shared" si="3"/>
        <v>99.99113523489811</v>
      </c>
      <c r="L143" s="47">
        <f>J143+J146</f>
        <v>1486864</v>
      </c>
    </row>
    <row r="144" spans="1:11" s="22" customFormat="1" ht="92.25" customHeight="1" thickBot="1">
      <c r="A144" s="44" t="s">
        <v>4</v>
      </c>
      <c r="B144" s="44" t="s">
        <v>4</v>
      </c>
      <c r="C144" s="44" t="s">
        <v>151</v>
      </c>
      <c r="D144" s="45" t="s">
        <v>152</v>
      </c>
      <c r="E144" s="23">
        <f>0-0</f>
        <v>0</v>
      </c>
      <c r="F144" s="23">
        <f>0-0</f>
        <v>0</v>
      </c>
      <c r="G144" s="23">
        <v>9.44</v>
      </c>
      <c r="H144" s="23">
        <v>0</v>
      </c>
      <c r="I144" s="23">
        <v>9.44</v>
      </c>
      <c r="J144" s="23">
        <v>0</v>
      </c>
      <c r="K144" s="23">
        <f t="shared" si="3"/>
        <v>0</v>
      </c>
    </row>
    <row r="145" spans="1:11" s="22" customFormat="1" ht="16.5" thickBot="1">
      <c r="A145" s="44" t="s">
        <v>4</v>
      </c>
      <c r="B145" s="44" t="s">
        <v>153</v>
      </c>
      <c r="C145" s="44" t="s">
        <v>4</v>
      </c>
      <c r="D145" s="45" t="s">
        <v>154</v>
      </c>
      <c r="E145" s="23">
        <v>31050</v>
      </c>
      <c r="F145" s="23">
        <v>31050</v>
      </c>
      <c r="G145" s="23">
        <v>23287.5</v>
      </c>
      <c r="H145" s="23">
        <v>75</v>
      </c>
      <c r="I145" s="23">
        <f>SUM(I146)</f>
        <v>31050</v>
      </c>
      <c r="J145" s="23">
        <f>SUM(J146)</f>
        <v>110751</v>
      </c>
      <c r="K145" s="23">
        <f t="shared" si="3"/>
        <v>356.68599033816423</v>
      </c>
    </row>
    <row r="146" spans="1:11" s="22" customFormat="1" ht="59.25" customHeight="1" thickBot="1">
      <c r="A146" s="44" t="s">
        <v>4</v>
      </c>
      <c r="B146" s="44" t="s">
        <v>4</v>
      </c>
      <c r="C146" s="44" t="s">
        <v>149</v>
      </c>
      <c r="D146" s="45" t="s">
        <v>150</v>
      </c>
      <c r="E146" s="23">
        <v>31050</v>
      </c>
      <c r="F146" s="23">
        <v>31050</v>
      </c>
      <c r="G146" s="23">
        <v>23287.5</v>
      </c>
      <c r="H146" s="23">
        <v>75</v>
      </c>
      <c r="I146" s="23">
        <v>31050</v>
      </c>
      <c r="J146" s="23">
        <v>110751</v>
      </c>
      <c r="K146" s="23">
        <f t="shared" si="3"/>
        <v>356.68599033816423</v>
      </c>
    </row>
    <row r="147" spans="1:11" s="22" customFormat="1" ht="16.5" thickBot="1">
      <c r="A147" s="44" t="s">
        <v>4</v>
      </c>
      <c r="B147" s="44" t="s">
        <v>155</v>
      </c>
      <c r="C147" s="44" t="s">
        <v>4</v>
      </c>
      <c r="D147" s="45" t="s">
        <v>156</v>
      </c>
      <c r="E147" s="23">
        <v>3600</v>
      </c>
      <c r="F147" s="23">
        <v>3600</v>
      </c>
      <c r="G147" s="23">
        <v>2009.35</v>
      </c>
      <c r="H147" s="23">
        <v>55.82</v>
      </c>
      <c r="I147" s="23">
        <f>SUM(I148:I149)</f>
        <v>2765</v>
      </c>
      <c r="J147" s="23">
        <f>SUM(J148:J149)</f>
        <v>2600</v>
      </c>
      <c r="K147" s="23">
        <f t="shared" si="3"/>
        <v>94.03254972875226</v>
      </c>
    </row>
    <row r="148" spans="1:11" s="22" customFormat="1" ht="16.5" thickBot="1">
      <c r="A148" s="44" t="s">
        <v>4</v>
      </c>
      <c r="B148" s="44" t="s">
        <v>4</v>
      </c>
      <c r="C148" s="44" t="s">
        <v>22</v>
      </c>
      <c r="D148" s="45" t="s">
        <v>23</v>
      </c>
      <c r="E148" s="23">
        <v>800</v>
      </c>
      <c r="F148" s="23">
        <v>800</v>
      </c>
      <c r="G148" s="23">
        <v>411</v>
      </c>
      <c r="H148" s="23">
        <v>51.38</v>
      </c>
      <c r="I148" s="23">
        <v>565</v>
      </c>
      <c r="J148" s="23">
        <v>600</v>
      </c>
      <c r="K148" s="23">
        <f t="shared" si="3"/>
        <v>106.19469026548674</v>
      </c>
    </row>
    <row r="149" spans="1:11" s="22" customFormat="1" ht="16.5" thickBot="1">
      <c r="A149" s="44" t="s">
        <v>4</v>
      </c>
      <c r="B149" s="44" t="s">
        <v>4</v>
      </c>
      <c r="C149" s="44" t="s">
        <v>24</v>
      </c>
      <c r="D149" s="45" t="s">
        <v>25</v>
      </c>
      <c r="E149" s="23">
        <v>2800</v>
      </c>
      <c r="F149" s="23">
        <v>2800</v>
      </c>
      <c r="G149" s="23">
        <v>1598.35</v>
      </c>
      <c r="H149" s="23">
        <v>57.08</v>
      </c>
      <c r="I149" s="23">
        <v>2200</v>
      </c>
      <c r="J149" s="23">
        <v>2000</v>
      </c>
      <c r="K149" s="23">
        <f t="shared" si="3"/>
        <v>90.9090909090909</v>
      </c>
    </row>
    <row r="150" s="48" customFormat="1" ht="12.75" customHeight="1" thickBot="1">
      <c r="K150" s="49"/>
    </row>
    <row r="151" spans="1:11" s="22" customFormat="1" ht="16.5" thickBot="1">
      <c r="A151" s="44" t="s">
        <v>157</v>
      </c>
      <c r="B151" s="44" t="s">
        <v>4</v>
      </c>
      <c r="C151" s="44" t="s">
        <v>4</v>
      </c>
      <c r="D151" s="45" t="s">
        <v>158</v>
      </c>
      <c r="E151" s="23">
        <v>770000</v>
      </c>
      <c r="F151" s="23">
        <v>770000</v>
      </c>
      <c r="G151" s="23">
        <v>746992.55</v>
      </c>
      <c r="H151" s="23">
        <v>97.01</v>
      </c>
      <c r="I151" s="23">
        <f>SUM(I152)</f>
        <v>772336.89</v>
      </c>
      <c r="J151" s="23">
        <f>SUM(J152)</f>
        <v>780000</v>
      </c>
      <c r="K151" s="23">
        <f t="shared" si="3"/>
        <v>100.99219784775526</v>
      </c>
    </row>
    <row r="152" spans="1:11" s="22" customFormat="1" ht="16.5" thickBot="1">
      <c r="A152" s="44" t="s">
        <v>4</v>
      </c>
      <c r="B152" s="44" t="s">
        <v>159</v>
      </c>
      <c r="C152" s="44" t="s">
        <v>4</v>
      </c>
      <c r="D152" s="45" t="s">
        <v>160</v>
      </c>
      <c r="E152" s="23">
        <v>770000</v>
      </c>
      <c r="F152" s="23">
        <v>770000</v>
      </c>
      <c r="G152" s="23">
        <v>746992.55</v>
      </c>
      <c r="H152" s="23">
        <v>97.01</v>
      </c>
      <c r="I152" s="23">
        <f>SUM(I153:I155)</f>
        <v>772336.89</v>
      </c>
      <c r="J152" s="23">
        <f>SUM(J153:J155)</f>
        <v>780000</v>
      </c>
      <c r="K152" s="23">
        <f t="shared" si="3"/>
        <v>100.99219784775526</v>
      </c>
    </row>
    <row r="153" spans="1:11" s="22" customFormat="1" ht="42" customHeight="1" thickBot="1">
      <c r="A153" s="44" t="s">
        <v>4</v>
      </c>
      <c r="B153" s="44" t="s">
        <v>4</v>
      </c>
      <c r="C153" s="44" t="s">
        <v>161</v>
      </c>
      <c r="D153" s="45" t="s">
        <v>162</v>
      </c>
      <c r="E153" s="23">
        <v>770000</v>
      </c>
      <c r="F153" s="23">
        <v>770000</v>
      </c>
      <c r="G153" s="23">
        <v>744655.66</v>
      </c>
      <c r="H153" s="23">
        <v>96.71</v>
      </c>
      <c r="I153" s="23">
        <v>770000</v>
      </c>
      <c r="J153" s="23">
        <v>780000</v>
      </c>
      <c r="K153" s="23">
        <f t="shared" si="3"/>
        <v>101.29870129870129</v>
      </c>
    </row>
    <row r="154" spans="1:11" s="22" customFormat="1" ht="16.5" thickBot="1">
      <c r="A154" s="44" t="s">
        <v>4</v>
      </c>
      <c r="B154" s="44" t="s">
        <v>4</v>
      </c>
      <c r="C154" s="44" t="s">
        <v>24</v>
      </c>
      <c r="D154" s="45" t="s">
        <v>25</v>
      </c>
      <c r="E154" s="23">
        <f>0-0</f>
        <v>0</v>
      </c>
      <c r="F154" s="23">
        <f>0-0</f>
        <v>0</v>
      </c>
      <c r="G154" s="23">
        <v>12.1</v>
      </c>
      <c r="H154" s="23">
        <v>0</v>
      </c>
      <c r="I154" s="23">
        <v>12.1</v>
      </c>
      <c r="J154" s="23">
        <v>0</v>
      </c>
      <c r="K154" s="23">
        <f t="shared" si="3"/>
        <v>0</v>
      </c>
    </row>
    <row r="155" spans="1:11" s="22" customFormat="1" ht="93" customHeight="1" thickBot="1">
      <c r="A155" s="44" t="s">
        <v>4</v>
      </c>
      <c r="B155" s="44" t="s">
        <v>4</v>
      </c>
      <c r="C155" s="44" t="s">
        <v>151</v>
      </c>
      <c r="D155" s="45" t="s">
        <v>152</v>
      </c>
      <c r="E155" s="23">
        <f>0-0</f>
        <v>0</v>
      </c>
      <c r="F155" s="23">
        <f>0-0</f>
        <v>0</v>
      </c>
      <c r="G155" s="23">
        <v>2324.79</v>
      </c>
      <c r="H155" s="23">
        <v>0</v>
      </c>
      <c r="I155" s="23">
        <v>2324.79</v>
      </c>
      <c r="J155" s="23">
        <v>0</v>
      </c>
      <c r="K155" s="23">
        <f t="shared" si="3"/>
        <v>0</v>
      </c>
    </row>
    <row r="156" s="22" customFormat="1" ht="12.75" customHeight="1" thickBot="1">
      <c r="K156" s="23"/>
    </row>
    <row r="157" spans="1:11" s="22" customFormat="1" ht="16.5" thickBot="1">
      <c r="A157" s="44" t="s">
        <v>163</v>
      </c>
      <c r="B157" s="44" t="s">
        <v>4</v>
      </c>
      <c r="C157" s="44" t="s">
        <v>4</v>
      </c>
      <c r="D157" s="45" t="s">
        <v>164</v>
      </c>
      <c r="E157" s="23">
        <v>10442842</v>
      </c>
      <c r="F157" s="23">
        <v>11483845.5</v>
      </c>
      <c r="G157" s="23">
        <v>9636199.98</v>
      </c>
      <c r="H157" s="23">
        <v>83.91</v>
      </c>
      <c r="I157" s="23">
        <f>SUM(I158,I161,I163,I168,I171,I174,I176,I179,I184,I186,I190)</f>
        <v>11509284.8</v>
      </c>
      <c r="J157" s="23">
        <f>SUM(J158,J161,J163,J168,J171,J174,J176,J179,J184,J186,J190)</f>
        <v>9250250</v>
      </c>
      <c r="K157" s="23">
        <f t="shared" si="3"/>
        <v>80.37206621214203</v>
      </c>
    </row>
    <row r="158" spans="1:11" s="22" customFormat="1" ht="16.5" thickBot="1">
      <c r="A158" s="44" t="s">
        <v>4</v>
      </c>
      <c r="B158" s="44" t="s">
        <v>165</v>
      </c>
      <c r="C158" s="44" t="s">
        <v>4</v>
      </c>
      <c r="D158" s="45" t="s">
        <v>166</v>
      </c>
      <c r="E158" s="23">
        <v>550</v>
      </c>
      <c r="F158" s="23">
        <v>550</v>
      </c>
      <c r="G158" s="23">
        <v>18978.97</v>
      </c>
      <c r="H158" s="23">
        <f>SUM(G158/F158)*100</f>
        <v>3450.721818181818</v>
      </c>
      <c r="I158" s="23">
        <f>SUM(I159:I160)</f>
        <v>20550</v>
      </c>
      <c r="J158" s="23">
        <f>SUM(J159:J160)</f>
        <v>550</v>
      </c>
      <c r="K158" s="23">
        <f t="shared" si="3"/>
        <v>2.67639902676399</v>
      </c>
    </row>
    <row r="159" spans="1:11" s="22" customFormat="1" ht="16.5" thickBot="1">
      <c r="A159" s="44" t="s">
        <v>4</v>
      </c>
      <c r="B159" s="44" t="s">
        <v>4</v>
      </c>
      <c r="C159" s="44" t="s">
        <v>24</v>
      </c>
      <c r="D159" s="45" t="s">
        <v>25</v>
      </c>
      <c r="E159" s="23">
        <v>550</v>
      </c>
      <c r="F159" s="23">
        <v>550</v>
      </c>
      <c r="G159" s="23">
        <v>498.88</v>
      </c>
      <c r="H159" s="23">
        <v>90.71</v>
      </c>
      <c r="I159" s="23">
        <v>550</v>
      </c>
      <c r="J159" s="23">
        <v>550</v>
      </c>
      <c r="K159" s="23">
        <f t="shared" si="3"/>
        <v>100</v>
      </c>
    </row>
    <row r="160" spans="1:11" s="22" customFormat="1" ht="16.5" thickBot="1">
      <c r="A160" s="44" t="s">
        <v>4</v>
      </c>
      <c r="B160" s="44" t="s">
        <v>4</v>
      </c>
      <c r="C160" s="44" t="s">
        <v>11</v>
      </c>
      <c r="D160" s="45" t="s">
        <v>12</v>
      </c>
      <c r="E160" s="23">
        <f>0-0</f>
        <v>0</v>
      </c>
      <c r="F160" s="23">
        <f>0-0</f>
        <v>0</v>
      </c>
      <c r="G160" s="23">
        <v>18480.09</v>
      </c>
      <c r="H160" s="23">
        <v>0</v>
      </c>
      <c r="I160" s="23">
        <v>20000</v>
      </c>
      <c r="J160" s="23">
        <v>0</v>
      </c>
      <c r="K160" s="23">
        <f t="shared" si="3"/>
        <v>0</v>
      </c>
    </row>
    <row r="161" spans="1:11" s="22" customFormat="1" ht="16.5" thickBot="1">
      <c r="A161" s="44" t="s">
        <v>4</v>
      </c>
      <c r="B161" s="44" t="s">
        <v>167</v>
      </c>
      <c r="C161" s="44" t="s">
        <v>4</v>
      </c>
      <c r="D161" s="45" t="s">
        <v>168</v>
      </c>
      <c r="E161" s="23">
        <f>0-0</f>
        <v>0</v>
      </c>
      <c r="F161" s="23">
        <v>13519</v>
      </c>
      <c r="G161" s="23">
        <v>6760</v>
      </c>
      <c r="H161" s="23">
        <v>50</v>
      </c>
      <c r="I161" s="23">
        <f>SUM(I162)</f>
        <v>13519</v>
      </c>
      <c r="J161" s="23">
        <f>SUM(J162)</f>
        <v>0</v>
      </c>
      <c r="K161" s="23">
        <f t="shared" si="3"/>
        <v>0</v>
      </c>
    </row>
    <row r="162" spans="1:11" s="22" customFormat="1" ht="57.75" customHeight="1" thickBot="1">
      <c r="A162" s="44" t="s">
        <v>4</v>
      </c>
      <c r="B162" s="44" t="s">
        <v>4</v>
      </c>
      <c r="C162" s="44" t="s">
        <v>149</v>
      </c>
      <c r="D162" s="45" t="s">
        <v>150</v>
      </c>
      <c r="E162" s="23">
        <f>0-0</f>
        <v>0</v>
      </c>
      <c r="F162" s="23">
        <v>13519</v>
      </c>
      <c r="G162" s="23">
        <v>6760</v>
      </c>
      <c r="H162" s="23">
        <v>50</v>
      </c>
      <c r="I162" s="23">
        <v>13519</v>
      </c>
      <c r="J162" s="23">
        <v>0</v>
      </c>
      <c r="K162" s="23">
        <f t="shared" si="3"/>
        <v>0</v>
      </c>
    </row>
    <row r="163" spans="1:11" s="22" customFormat="1" ht="61.5" customHeight="1" thickBot="1">
      <c r="A163" s="44" t="s">
        <v>4</v>
      </c>
      <c r="B163" s="44" t="s">
        <v>169</v>
      </c>
      <c r="C163" s="44" t="s">
        <v>4</v>
      </c>
      <c r="D163" s="45" t="s">
        <v>170</v>
      </c>
      <c r="E163" s="23">
        <v>7750000</v>
      </c>
      <c r="F163" s="23">
        <v>7770000</v>
      </c>
      <c r="G163" s="23">
        <v>6537340.67</v>
      </c>
      <c r="H163" s="23">
        <v>84.14</v>
      </c>
      <c r="I163" s="23">
        <f>SUM(I164:I167)</f>
        <v>7770140</v>
      </c>
      <c r="J163" s="23">
        <f>SUM(J164:J167)</f>
        <v>7097000</v>
      </c>
      <c r="K163" s="23">
        <f t="shared" si="3"/>
        <v>91.33683562973125</v>
      </c>
    </row>
    <row r="164" spans="1:11" s="22" customFormat="1" ht="16.5" thickBot="1">
      <c r="A164" s="44" t="s">
        <v>4</v>
      </c>
      <c r="B164" s="44" t="s">
        <v>4</v>
      </c>
      <c r="C164" s="44" t="s">
        <v>22</v>
      </c>
      <c r="D164" s="45" t="s">
        <v>23</v>
      </c>
      <c r="E164" s="23">
        <f>0-0</f>
        <v>0</v>
      </c>
      <c r="F164" s="23">
        <f>0-0</f>
        <v>0</v>
      </c>
      <c r="G164" s="23">
        <v>134.96</v>
      </c>
      <c r="H164" s="23">
        <v>0</v>
      </c>
      <c r="I164" s="23">
        <v>140</v>
      </c>
      <c r="J164" s="23">
        <v>0</v>
      </c>
      <c r="K164" s="23">
        <f t="shared" si="3"/>
        <v>0</v>
      </c>
    </row>
    <row r="165" spans="1:11" s="22" customFormat="1" ht="16.5" thickBot="1">
      <c r="A165" s="44" t="s">
        <v>4</v>
      </c>
      <c r="B165" s="44" t="s">
        <v>4</v>
      </c>
      <c r="C165" s="44" t="s">
        <v>11</v>
      </c>
      <c r="D165" s="45" t="s">
        <v>12</v>
      </c>
      <c r="E165" s="23">
        <v>10000</v>
      </c>
      <c r="F165" s="23">
        <v>10000</v>
      </c>
      <c r="G165" s="23">
        <v>7782.9</v>
      </c>
      <c r="H165" s="23">
        <v>77.83</v>
      </c>
      <c r="I165" s="23">
        <v>10000</v>
      </c>
      <c r="J165" s="23">
        <v>10000</v>
      </c>
      <c r="K165" s="23">
        <f t="shared" si="3"/>
        <v>100</v>
      </c>
    </row>
    <row r="166" spans="1:11" s="22" customFormat="1" ht="72.75" customHeight="1" thickBot="1">
      <c r="A166" s="44" t="s">
        <v>4</v>
      </c>
      <c r="B166" s="44" t="s">
        <v>4</v>
      </c>
      <c r="C166" s="44" t="s">
        <v>13</v>
      </c>
      <c r="D166" s="45" t="s">
        <v>14</v>
      </c>
      <c r="E166" s="23">
        <v>7670000</v>
      </c>
      <c r="F166" s="23">
        <v>7690000</v>
      </c>
      <c r="G166" s="23">
        <v>6470000</v>
      </c>
      <c r="H166" s="23">
        <v>84.14</v>
      </c>
      <c r="I166" s="23">
        <v>7690000</v>
      </c>
      <c r="J166" s="23">
        <v>7017000</v>
      </c>
      <c r="K166" s="23">
        <f t="shared" si="3"/>
        <v>91.2483745123537</v>
      </c>
    </row>
    <row r="167" spans="1:11" s="22" customFormat="1" ht="78" customHeight="1" thickBot="1">
      <c r="A167" s="44" t="s">
        <v>4</v>
      </c>
      <c r="B167" s="44" t="s">
        <v>4</v>
      </c>
      <c r="C167" s="44" t="s">
        <v>64</v>
      </c>
      <c r="D167" s="45" t="s">
        <v>65</v>
      </c>
      <c r="E167" s="23">
        <v>70000</v>
      </c>
      <c r="F167" s="23">
        <v>70000</v>
      </c>
      <c r="G167" s="23">
        <v>59422.81</v>
      </c>
      <c r="H167" s="23">
        <v>84.89</v>
      </c>
      <c r="I167" s="23">
        <v>70000</v>
      </c>
      <c r="J167" s="23">
        <v>70000</v>
      </c>
      <c r="K167" s="23">
        <f t="shared" si="3"/>
        <v>100</v>
      </c>
    </row>
    <row r="168" spans="1:11" s="22" customFormat="1" ht="90.75" customHeight="1" thickBot="1">
      <c r="A168" s="44" t="s">
        <v>4</v>
      </c>
      <c r="B168" s="44" t="s">
        <v>171</v>
      </c>
      <c r="C168" s="44" t="s">
        <v>4</v>
      </c>
      <c r="D168" s="45" t="s">
        <v>172</v>
      </c>
      <c r="E168" s="23">
        <v>104000</v>
      </c>
      <c r="F168" s="23">
        <v>130000</v>
      </c>
      <c r="G168" s="23">
        <v>99733</v>
      </c>
      <c r="H168" s="23">
        <v>76.72</v>
      </c>
      <c r="I168" s="23">
        <f>SUM(I169:I170)</f>
        <v>130000</v>
      </c>
      <c r="J168" s="23">
        <f>SUM(J169:J170)</f>
        <v>108000</v>
      </c>
      <c r="K168" s="23">
        <f t="shared" si="3"/>
        <v>83.07692307692308</v>
      </c>
    </row>
    <row r="169" spans="1:11" s="22" customFormat="1" ht="73.5" customHeight="1" thickBot="1">
      <c r="A169" s="44" t="s">
        <v>4</v>
      </c>
      <c r="B169" s="44" t="s">
        <v>4</v>
      </c>
      <c r="C169" s="44" t="s">
        <v>13</v>
      </c>
      <c r="D169" s="45" t="s">
        <v>14</v>
      </c>
      <c r="E169" s="23">
        <v>46000</v>
      </c>
      <c r="F169" s="23">
        <v>46000</v>
      </c>
      <c r="G169" s="23">
        <v>37573</v>
      </c>
      <c r="H169" s="23">
        <v>81.68</v>
      </c>
      <c r="I169" s="23">
        <v>46000</v>
      </c>
      <c r="J169" s="23">
        <v>41000</v>
      </c>
      <c r="K169" s="23">
        <f t="shared" si="3"/>
        <v>89.13043478260869</v>
      </c>
    </row>
    <row r="170" spans="1:11" s="22" customFormat="1" ht="59.25" customHeight="1" thickBot="1">
      <c r="A170" s="44" t="s">
        <v>4</v>
      </c>
      <c r="B170" s="44" t="s">
        <v>4</v>
      </c>
      <c r="C170" s="44" t="s">
        <v>149</v>
      </c>
      <c r="D170" s="45" t="s">
        <v>150</v>
      </c>
      <c r="E170" s="23">
        <v>58000</v>
      </c>
      <c r="F170" s="23">
        <v>84000</v>
      </c>
      <c r="G170" s="23">
        <v>62160</v>
      </c>
      <c r="H170" s="23">
        <v>74</v>
      </c>
      <c r="I170" s="23">
        <v>84000</v>
      </c>
      <c r="J170" s="23">
        <v>67000</v>
      </c>
      <c r="K170" s="23">
        <f t="shared" si="3"/>
        <v>79.76190476190477</v>
      </c>
    </row>
    <row r="171" spans="1:11" s="22" customFormat="1" ht="41.25" customHeight="1" thickBot="1">
      <c r="A171" s="44" t="s">
        <v>4</v>
      </c>
      <c r="B171" s="44" t="s">
        <v>173</v>
      </c>
      <c r="C171" s="44" t="s">
        <v>4</v>
      </c>
      <c r="D171" s="45" t="s">
        <v>174</v>
      </c>
      <c r="E171" s="23">
        <v>883000</v>
      </c>
      <c r="F171" s="23">
        <v>1163000</v>
      </c>
      <c r="G171" s="23">
        <v>1066962.6</v>
      </c>
      <c r="H171" s="23">
        <v>91.74</v>
      </c>
      <c r="I171" s="23">
        <f>SUM(I172:I173)</f>
        <v>1164962.6</v>
      </c>
      <c r="J171" s="23">
        <f>SUM(J172:J173)</f>
        <v>778000</v>
      </c>
      <c r="K171" s="23">
        <f t="shared" si="3"/>
        <v>66.78325982310504</v>
      </c>
    </row>
    <row r="172" spans="1:11" s="22" customFormat="1" ht="16.5" thickBot="1">
      <c r="A172" s="44" t="s">
        <v>4</v>
      </c>
      <c r="B172" s="44" t="s">
        <v>4</v>
      </c>
      <c r="C172" s="44" t="s">
        <v>11</v>
      </c>
      <c r="D172" s="45" t="s">
        <v>12</v>
      </c>
      <c r="E172" s="23">
        <f>0-0</f>
        <v>0</v>
      </c>
      <c r="F172" s="23">
        <f>0-0</f>
        <v>0</v>
      </c>
      <c r="G172" s="23">
        <v>1962.6</v>
      </c>
      <c r="H172" s="23">
        <v>0</v>
      </c>
      <c r="I172" s="23">
        <v>1962.6</v>
      </c>
      <c r="J172" s="23">
        <v>0</v>
      </c>
      <c r="K172" s="23">
        <f t="shared" si="3"/>
        <v>0</v>
      </c>
    </row>
    <row r="173" spans="1:11" s="22" customFormat="1" ht="57.75" customHeight="1" thickBot="1">
      <c r="A173" s="44" t="s">
        <v>4</v>
      </c>
      <c r="B173" s="44" t="s">
        <v>4</v>
      </c>
      <c r="C173" s="44" t="s">
        <v>149</v>
      </c>
      <c r="D173" s="45" t="s">
        <v>150</v>
      </c>
      <c r="E173" s="23">
        <v>883000</v>
      </c>
      <c r="F173" s="23">
        <v>1163000</v>
      </c>
      <c r="G173" s="23">
        <v>1065000</v>
      </c>
      <c r="H173" s="23">
        <v>91.57</v>
      </c>
      <c r="I173" s="23">
        <v>1163000</v>
      </c>
      <c r="J173" s="23">
        <v>778000</v>
      </c>
      <c r="K173" s="23">
        <f t="shared" si="3"/>
        <v>66.89595872742906</v>
      </c>
    </row>
    <row r="174" spans="1:11" s="22" customFormat="1" ht="16.5" thickBot="1">
      <c r="A174" s="44" t="s">
        <v>4</v>
      </c>
      <c r="B174" s="44" t="s">
        <v>175</v>
      </c>
      <c r="C174" s="44" t="s">
        <v>4</v>
      </c>
      <c r="D174" s="45" t="s">
        <v>176</v>
      </c>
      <c r="E174" s="23">
        <f>0-0</f>
        <v>0</v>
      </c>
      <c r="F174" s="23">
        <v>5655.99</v>
      </c>
      <c r="G174" s="23">
        <v>5655.99</v>
      </c>
      <c r="H174" s="23">
        <v>100</v>
      </c>
      <c r="I174" s="23">
        <f>SUM(I175)</f>
        <v>5655.99</v>
      </c>
      <c r="J174" s="23">
        <f>SUM(J175)</f>
        <v>0</v>
      </c>
      <c r="K174" s="23">
        <f t="shared" si="3"/>
        <v>0</v>
      </c>
    </row>
    <row r="175" spans="1:11" s="22" customFormat="1" ht="71.25" customHeight="1" thickBot="1">
      <c r="A175" s="44" t="s">
        <v>4</v>
      </c>
      <c r="B175" s="44" t="s">
        <v>4</v>
      </c>
      <c r="C175" s="44" t="s">
        <v>13</v>
      </c>
      <c r="D175" s="45" t="s">
        <v>14</v>
      </c>
      <c r="E175" s="23">
        <f>0-0</f>
        <v>0</v>
      </c>
      <c r="F175" s="23">
        <v>5655.99</v>
      </c>
      <c r="G175" s="23">
        <v>5655.99</v>
      </c>
      <c r="H175" s="23">
        <v>100</v>
      </c>
      <c r="I175" s="23">
        <v>5655.99</v>
      </c>
      <c r="J175" s="23">
        <v>0</v>
      </c>
      <c r="K175" s="23">
        <f t="shared" si="3"/>
        <v>0</v>
      </c>
    </row>
    <row r="176" spans="1:11" s="22" customFormat="1" ht="16.5" thickBot="1">
      <c r="A176" s="44" t="s">
        <v>4</v>
      </c>
      <c r="B176" s="44" t="s">
        <v>177</v>
      </c>
      <c r="C176" s="44" t="s">
        <v>4</v>
      </c>
      <c r="D176" s="45" t="s">
        <v>178</v>
      </c>
      <c r="E176" s="23">
        <v>493000</v>
      </c>
      <c r="F176" s="23">
        <v>903000</v>
      </c>
      <c r="G176" s="23">
        <v>711005.88</v>
      </c>
      <c r="H176" s="23">
        <v>78.74</v>
      </c>
      <c r="I176" s="23">
        <f>SUM(I177:I178)</f>
        <v>906005.88</v>
      </c>
      <c r="J176" s="23">
        <f>SUM(J177:J178)</f>
        <v>480000</v>
      </c>
      <c r="K176" s="23">
        <f t="shared" si="3"/>
        <v>52.97978860799446</v>
      </c>
    </row>
    <row r="177" spans="1:11" s="22" customFormat="1" ht="16.5" thickBot="1">
      <c r="A177" s="44" t="s">
        <v>4</v>
      </c>
      <c r="B177" s="44" t="s">
        <v>4</v>
      </c>
      <c r="C177" s="44" t="s">
        <v>11</v>
      </c>
      <c r="D177" s="45" t="s">
        <v>12</v>
      </c>
      <c r="E177" s="23">
        <f>0-0</f>
        <v>0</v>
      </c>
      <c r="F177" s="23">
        <f>0-0</f>
        <v>0</v>
      </c>
      <c r="G177" s="23">
        <v>3005.88</v>
      </c>
      <c r="H177" s="23">
        <v>0</v>
      </c>
      <c r="I177" s="23">
        <v>3005.88</v>
      </c>
      <c r="J177" s="23">
        <v>0</v>
      </c>
      <c r="K177" s="23">
        <f t="shared" si="3"/>
        <v>0</v>
      </c>
    </row>
    <row r="178" spans="1:11" s="22" customFormat="1" ht="59.25" customHeight="1" thickBot="1">
      <c r="A178" s="44" t="s">
        <v>4</v>
      </c>
      <c r="B178" s="44" t="s">
        <v>4</v>
      </c>
      <c r="C178" s="44" t="s">
        <v>149</v>
      </c>
      <c r="D178" s="45" t="s">
        <v>150</v>
      </c>
      <c r="E178" s="23">
        <v>493000</v>
      </c>
      <c r="F178" s="23">
        <v>903000</v>
      </c>
      <c r="G178" s="23">
        <v>708000</v>
      </c>
      <c r="H178" s="23">
        <v>78.41</v>
      </c>
      <c r="I178" s="23">
        <v>903000</v>
      </c>
      <c r="J178" s="23">
        <v>480000</v>
      </c>
      <c r="K178" s="23">
        <f t="shared" si="3"/>
        <v>53.156146179402</v>
      </c>
    </row>
    <row r="179" spans="1:11" s="22" customFormat="1" ht="16.5" thickBot="1">
      <c r="A179" s="44" t="s">
        <v>4</v>
      </c>
      <c r="B179" s="44" t="s">
        <v>179</v>
      </c>
      <c r="C179" s="44" t="s">
        <v>4</v>
      </c>
      <c r="D179" s="45" t="s">
        <v>180</v>
      </c>
      <c r="E179" s="23">
        <v>580300</v>
      </c>
      <c r="F179" s="23">
        <v>574300</v>
      </c>
      <c r="G179" s="23">
        <v>432104.4</v>
      </c>
      <c r="H179" s="23">
        <v>75.24</v>
      </c>
      <c r="I179" s="23">
        <f>SUM(I180:I183)</f>
        <v>574050</v>
      </c>
      <c r="J179" s="23">
        <f>SUM(J180:J183)</f>
        <v>500700</v>
      </c>
      <c r="K179" s="23">
        <f t="shared" si="3"/>
        <v>87.22236738960021</v>
      </c>
    </row>
    <row r="180" spans="1:11" s="22" customFormat="1" ht="16.5" thickBot="1">
      <c r="A180" s="44" t="s">
        <v>4</v>
      </c>
      <c r="B180" s="44" t="s">
        <v>4</v>
      </c>
      <c r="C180" s="44" t="s">
        <v>24</v>
      </c>
      <c r="D180" s="45" t="s">
        <v>25</v>
      </c>
      <c r="E180" s="23">
        <v>6300</v>
      </c>
      <c r="F180" s="23">
        <v>6300</v>
      </c>
      <c r="G180" s="23">
        <v>3532.02</v>
      </c>
      <c r="H180" s="23">
        <v>56.06</v>
      </c>
      <c r="I180" s="23">
        <v>4700</v>
      </c>
      <c r="J180" s="23">
        <v>4700</v>
      </c>
      <c r="K180" s="23">
        <f t="shared" si="3"/>
        <v>100</v>
      </c>
    </row>
    <row r="181" spans="1:11" s="22" customFormat="1" ht="16.5" thickBot="1">
      <c r="A181" s="44" t="s">
        <v>4</v>
      </c>
      <c r="B181" s="44" t="s">
        <v>4</v>
      </c>
      <c r="C181" s="44" t="s">
        <v>11</v>
      </c>
      <c r="D181" s="45" t="s">
        <v>12</v>
      </c>
      <c r="E181" s="23">
        <f>0-0</f>
        <v>0</v>
      </c>
      <c r="F181" s="23">
        <f>0-0</f>
        <v>0</v>
      </c>
      <c r="G181" s="23">
        <v>1222.38</v>
      </c>
      <c r="H181" s="23">
        <v>0</v>
      </c>
      <c r="I181" s="23">
        <v>1350</v>
      </c>
      <c r="J181" s="23">
        <v>0</v>
      </c>
      <c r="K181" s="23">
        <f t="shared" si="3"/>
        <v>0</v>
      </c>
    </row>
    <row r="182" spans="1:11" s="22" customFormat="1" ht="73.5" customHeight="1" thickBot="1">
      <c r="A182" s="44" t="s">
        <v>4</v>
      </c>
      <c r="B182" s="44" t="s">
        <v>4</v>
      </c>
      <c r="C182" s="44" t="s">
        <v>13</v>
      </c>
      <c r="D182" s="45" t="s">
        <v>14</v>
      </c>
      <c r="E182" s="23">
        <v>13000</v>
      </c>
      <c r="F182" s="23">
        <v>13000</v>
      </c>
      <c r="G182" s="23">
        <v>11100</v>
      </c>
      <c r="H182" s="23">
        <v>85.38</v>
      </c>
      <c r="I182" s="23">
        <v>13000</v>
      </c>
      <c r="J182" s="23">
        <v>13000</v>
      </c>
      <c r="K182" s="23">
        <f t="shared" si="3"/>
        <v>100</v>
      </c>
    </row>
    <row r="183" spans="1:11" s="22" customFormat="1" ht="57.75" customHeight="1" thickBot="1">
      <c r="A183" s="44" t="s">
        <v>4</v>
      </c>
      <c r="B183" s="44" t="s">
        <v>4</v>
      </c>
      <c r="C183" s="44" t="s">
        <v>149</v>
      </c>
      <c r="D183" s="45" t="s">
        <v>150</v>
      </c>
      <c r="E183" s="23">
        <v>561000</v>
      </c>
      <c r="F183" s="23">
        <v>555000</v>
      </c>
      <c r="G183" s="23">
        <v>416250</v>
      </c>
      <c r="H183" s="23">
        <v>75</v>
      </c>
      <c r="I183" s="23">
        <v>555000</v>
      </c>
      <c r="J183" s="23">
        <v>483000</v>
      </c>
      <c r="K183" s="23">
        <f t="shared" si="3"/>
        <v>87.02702702702703</v>
      </c>
    </row>
    <row r="184" spans="1:11" s="22" customFormat="1" ht="60.75" customHeight="1" thickBot="1">
      <c r="A184" s="44" t="s">
        <v>4</v>
      </c>
      <c r="B184" s="44" t="s">
        <v>181</v>
      </c>
      <c r="C184" s="44" t="s">
        <v>4</v>
      </c>
      <c r="D184" s="45" t="s">
        <v>182</v>
      </c>
      <c r="E184" s="23">
        <v>10000</v>
      </c>
      <c r="F184" s="23">
        <v>10000</v>
      </c>
      <c r="G184" s="23">
        <v>6856</v>
      </c>
      <c r="H184" s="23">
        <v>68.56</v>
      </c>
      <c r="I184" s="23">
        <f>SUM(I185)</f>
        <v>10000</v>
      </c>
      <c r="J184" s="23">
        <f>SUM(J185)</f>
        <v>10000</v>
      </c>
      <c r="K184" s="23">
        <f t="shared" si="3"/>
        <v>100</v>
      </c>
    </row>
    <row r="185" spans="1:11" s="22" customFormat="1" ht="75" customHeight="1" thickBot="1">
      <c r="A185" s="44" t="s">
        <v>4</v>
      </c>
      <c r="B185" s="44" t="s">
        <v>4</v>
      </c>
      <c r="C185" s="44" t="s">
        <v>72</v>
      </c>
      <c r="D185" s="45" t="s">
        <v>73</v>
      </c>
      <c r="E185" s="23">
        <v>10000</v>
      </c>
      <c r="F185" s="23">
        <v>10000</v>
      </c>
      <c r="G185" s="23">
        <v>6856</v>
      </c>
      <c r="H185" s="23">
        <v>68.56</v>
      </c>
      <c r="I185" s="23">
        <v>10000</v>
      </c>
      <c r="J185" s="23">
        <v>10000</v>
      </c>
      <c r="K185" s="23">
        <f t="shared" si="3"/>
        <v>100</v>
      </c>
    </row>
    <row r="186" spans="1:11" s="22" customFormat="1" ht="43.5" customHeight="1" thickBot="1">
      <c r="A186" s="44" t="s">
        <v>4</v>
      </c>
      <c r="B186" s="44" t="s">
        <v>183</v>
      </c>
      <c r="C186" s="44" t="s">
        <v>4</v>
      </c>
      <c r="D186" s="45" t="s">
        <v>184</v>
      </c>
      <c r="E186" s="23">
        <v>18000</v>
      </c>
      <c r="F186" s="23">
        <v>41000</v>
      </c>
      <c r="G186" s="23">
        <v>28425.95</v>
      </c>
      <c r="H186" s="23">
        <v>69.33</v>
      </c>
      <c r="I186" s="23">
        <f>SUM(I187:I189)</f>
        <v>41095</v>
      </c>
      <c r="J186" s="23">
        <f>SUM(J187:J189)</f>
        <v>40000</v>
      </c>
      <c r="K186" s="23">
        <f t="shared" si="3"/>
        <v>97.33544226791581</v>
      </c>
    </row>
    <row r="187" spans="1:11" s="22" customFormat="1" ht="16.5" thickBot="1">
      <c r="A187" s="44" t="s">
        <v>4</v>
      </c>
      <c r="B187" s="44" t="s">
        <v>4</v>
      </c>
      <c r="C187" s="44" t="s">
        <v>11</v>
      </c>
      <c r="D187" s="45" t="s">
        <v>12</v>
      </c>
      <c r="E187" s="23">
        <f>0-0</f>
        <v>0</v>
      </c>
      <c r="F187" s="23">
        <v>21000</v>
      </c>
      <c r="G187" s="23">
        <v>18034.87</v>
      </c>
      <c r="H187" s="23">
        <v>85.88</v>
      </c>
      <c r="I187" s="23">
        <v>21000</v>
      </c>
      <c r="J187" s="23">
        <v>21000</v>
      </c>
      <c r="K187" s="23">
        <f t="shared" si="3"/>
        <v>100</v>
      </c>
    </row>
    <row r="188" spans="1:11" s="22" customFormat="1" ht="76.5" customHeight="1" thickBot="1">
      <c r="A188" s="44" t="s">
        <v>4</v>
      </c>
      <c r="B188" s="44" t="s">
        <v>4</v>
      </c>
      <c r="C188" s="44" t="s">
        <v>13</v>
      </c>
      <c r="D188" s="45" t="s">
        <v>14</v>
      </c>
      <c r="E188" s="23">
        <v>18000</v>
      </c>
      <c r="F188" s="23">
        <v>20000</v>
      </c>
      <c r="G188" s="23">
        <v>10300</v>
      </c>
      <c r="H188" s="23">
        <v>51.5</v>
      </c>
      <c r="I188" s="23">
        <v>20000</v>
      </c>
      <c r="J188" s="23">
        <v>19000</v>
      </c>
      <c r="K188" s="23">
        <f t="shared" si="3"/>
        <v>95</v>
      </c>
    </row>
    <row r="189" spans="1:11" s="22" customFormat="1" ht="70.5" customHeight="1" thickBot="1">
      <c r="A189" s="44" t="s">
        <v>4</v>
      </c>
      <c r="B189" s="44" t="s">
        <v>4</v>
      </c>
      <c r="C189" s="44" t="s">
        <v>64</v>
      </c>
      <c r="D189" s="45" t="s">
        <v>65</v>
      </c>
      <c r="E189" s="23">
        <f>0-0</f>
        <v>0</v>
      </c>
      <c r="F189" s="23">
        <f>0-0</f>
        <v>0</v>
      </c>
      <c r="G189" s="23">
        <v>91.08</v>
      </c>
      <c r="H189" s="23">
        <v>0</v>
      </c>
      <c r="I189" s="23">
        <v>95</v>
      </c>
      <c r="J189" s="23">
        <v>0</v>
      </c>
      <c r="K189" s="23">
        <f t="shared" si="3"/>
        <v>0</v>
      </c>
    </row>
    <row r="190" spans="1:11" s="22" customFormat="1" ht="16.5" thickBot="1">
      <c r="A190" s="44" t="s">
        <v>4</v>
      </c>
      <c r="B190" s="44" t="s">
        <v>185</v>
      </c>
      <c r="C190" s="44" t="s">
        <v>4</v>
      </c>
      <c r="D190" s="45" t="s">
        <v>8</v>
      </c>
      <c r="E190" s="23">
        <v>603992</v>
      </c>
      <c r="F190" s="23">
        <v>872820.51</v>
      </c>
      <c r="G190" s="23">
        <v>722376.52</v>
      </c>
      <c r="H190" s="23">
        <v>82.76</v>
      </c>
      <c r="I190" s="23">
        <f>SUM(I191:I194)</f>
        <v>873306.3300000001</v>
      </c>
      <c r="J190" s="23">
        <f>SUM(J191:J194)</f>
        <v>236000</v>
      </c>
      <c r="K190" s="23">
        <f t="shared" si="3"/>
        <v>27.023736333160436</v>
      </c>
    </row>
    <row r="191" spans="1:11" s="22" customFormat="1" ht="95.25" customHeight="1" thickBot="1">
      <c r="A191" s="44" t="s">
        <v>4</v>
      </c>
      <c r="B191" s="44" t="s">
        <v>4</v>
      </c>
      <c r="C191" s="44" t="s">
        <v>70</v>
      </c>
      <c r="D191" s="45" t="s">
        <v>71</v>
      </c>
      <c r="E191" s="23">
        <v>15939</v>
      </c>
      <c r="F191" s="23">
        <v>15939</v>
      </c>
      <c r="G191" s="23">
        <v>16425.5</v>
      </c>
      <c r="H191" s="23">
        <v>103.05</v>
      </c>
      <c r="I191" s="23">
        <v>16425.5</v>
      </c>
      <c r="J191" s="23">
        <v>0</v>
      </c>
      <c r="K191" s="23">
        <f t="shared" si="3"/>
        <v>0</v>
      </c>
    </row>
    <row r="192" spans="1:11" s="22" customFormat="1" ht="73.5" customHeight="1" thickBot="1">
      <c r="A192" s="44" t="s">
        <v>4</v>
      </c>
      <c r="B192" s="44" t="s">
        <v>4</v>
      </c>
      <c r="C192" s="44" t="s">
        <v>13</v>
      </c>
      <c r="D192" s="45" t="s">
        <v>14</v>
      </c>
      <c r="E192" s="23">
        <f>0-0</f>
        <v>0</v>
      </c>
      <c r="F192" s="23">
        <v>218828.51</v>
      </c>
      <c r="G192" s="23">
        <v>209898.7</v>
      </c>
      <c r="H192" s="23">
        <v>95.92</v>
      </c>
      <c r="I192" s="23">
        <v>218828.51</v>
      </c>
      <c r="J192" s="23">
        <v>0</v>
      </c>
      <c r="K192" s="23">
        <f t="shared" si="3"/>
        <v>0</v>
      </c>
    </row>
    <row r="193" spans="1:11" s="22" customFormat="1" ht="61.5" customHeight="1" thickBot="1">
      <c r="A193" s="44" t="s">
        <v>4</v>
      </c>
      <c r="B193" s="44" t="s">
        <v>4</v>
      </c>
      <c r="C193" s="44" t="s">
        <v>149</v>
      </c>
      <c r="D193" s="45" t="s">
        <v>150</v>
      </c>
      <c r="E193" s="23">
        <v>287000</v>
      </c>
      <c r="F193" s="23">
        <v>337000</v>
      </c>
      <c r="G193" s="23">
        <v>195000</v>
      </c>
      <c r="H193" s="23">
        <v>57.86</v>
      </c>
      <c r="I193" s="23">
        <v>337000</v>
      </c>
      <c r="J193" s="23">
        <v>236000</v>
      </c>
      <c r="K193" s="23">
        <f t="shared" si="3"/>
        <v>70.02967359050444</v>
      </c>
    </row>
    <row r="194" spans="1:11" s="22" customFormat="1" ht="73.5" customHeight="1" thickBot="1">
      <c r="A194" s="44" t="s">
        <v>4</v>
      </c>
      <c r="B194" s="44" t="s">
        <v>4</v>
      </c>
      <c r="C194" s="44" t="s">
        <v>186</v>
      </c>
      <c r="D194" s="45" t="s">
        <v>187</v>
      </c>
      <c r="E194" s="23">
        <v>301053</v>
      </c>
      <c r="F194" s="23">
        <v>301053</v>
      </c>
      <c r="G194" s="23">
        <v>301052.32</v>
      </c>
      <c r="H194" s="23">
        <v>100</v>
      </c>
      <c r="I194" s="23">
        <v>301052.32</v>
      </c>
      <c r="J194" s="23">
        <v>0</v>
      </c>
      <c r="K194" s="23">
        <f t="shared" si="3"/>
        <v>0</v>
      </c>
    </row>
    <row r="195" s="22" customFormat="1" ht="12.75" customHeight="1" thickBot="1">
      <c r="K195" s="23"/>
    </row>
    <row r="196" spans="1:11" s="22" customFormat="1" ht="16.5" thickBot="1">
      <c r="A196" s="44" t="s">
        <v>188</v>
      </c>
      <c r="B196" s="44" t="s">
        <v>4</v>
      </c>
      <c r="C196" s="44" t="s">
        <v>4</v>
      </c>
      <c r="D196" s="45" t="s">
        <v>189</v>
      </c>
      <c r="E196" s="23">
        <v>207430</v>
      </c>
      <c r="F196" s="23">
        <v>207430</v>
      </c>
      <c r="G196" s="23">
        <v>148412.95</v>
      </c>
      <c r="H196" s="23">
        <v>71.55</v>
      </c>
      <c r="I196" s="23">
        <f>SUM(I197,I203)</f>
        <v>201315.05</v>
      </c>
      <c r="J196" s="23">
        <f>SUM(J197,J203)</f>
        <v>203200</v>
      </c>
      <c r="K196" s="23">
        <f t="shared" si="3"/>
        <v>100.9363184719672</v>
      </c>
    </row>
    <row r="197" spans="1:11" s="22" customFormat="1" ht="16.5" thickBot="1">
      <c r="A197" s="44" t="s">
        <v>4</v>
      </c>
      <c r="B197" s="44" t="s">
        <v>190</v>
      </c>
      <c r="C197" s="44" t="s">
        <v>4</v>
      </c>
      <c r="D197" s="45" t="s">
        <v>191</v>
      </c>
      <c r="E197" s="23">
        <v>207430</v>
      </c>
      <c r="F197" s="23">
        <v>207430</v>
      </c>
      <c r="G197" s="23">
        <v>142245.9</v>
      </c>
      <c r="H197" s="23">
        <v>68.58</v>
      </c>
      <c r="I197" s="23">
        <f>SUM(I198:I202)</f>
        <v>195148</v>
      </c>
      <c r="J197" s="23">
        <f>SUM(J198:J202)</f>
        <v>197000</v>
      </c>
      <c r="K197" s="23">
        <f t="shared" si="3"/>
        <v>100.94902330538874</v>
      </c>
    </row>
    <row r="198" spans="1:11" s="22" customFormat="1" ht="57" customHeight="1" thickBot="1">
      <c r="A198" s="44" t="s">
        <v>4</v>
      </c>
      <c r="B198" s="44" t="s">
        <v>4</v>
      </c>
      <c r="C198" s="44" t="s">
        <v>37</v>
      </c>
      <c r="D198" s="45" t="s">
        <v>38</v>
      </c>
      <c r="E198" s="23">
        <v>5500</v>
      </c>
      <c r="F198" s="23">
        <v>5500</v>
      </c>
      <c r="G198" s="23">
        <v>5497.95</v>
      </c>
      <c r="H198" s="23">
        <v>99.96</v>
      </c>
      <c r="I198" s="23">
        <v>5500</v>
      </c>
      <c r="J198" s="23">
        <v>5500</v>
      </c>
      <c r="K198" s="23">
        <f t="shared" si="3"/>
        <v>100</v>
      </c>
    </row>
    <row r="199" spans="1:11" s="22" customFormat="1" ht="16.5" thickBot="1">
      <c r="A199" s="44" t="s">
        <v>4</v>
      </c>
      <c r="B199" s="44" t="s">
        <v>4</v>
      </c>
      <c r="C199" s="44" t="s">
        <v>47</v>
      </c>
      <c r="D199" s="45" t="s">
        <v>48</v>
      </c>
      <c r="E199" s="23">
        <v>68000</v>
      </c>
      <c r="F199" s="23">
        <v>68000</v>
      </c>
      <c r="G199" s="23">
        <v>45435</v>
      </c>
      <c r="H199" s="23">
        <v>66.82</v>
      </c>
      <c r="I199" s="23">
        <v>68000</v>
      </c>
      <c r="J199" s="23">
        <v>63000</v>
      </c>
      <c r="K199" s="23">
        <f t="shared" si="3"/>
        <v>92.64705882352942</v>
      </c>
    </row>
    <row r="200" spans="1:11" s="22" customFormat="1" ht="16.5" thickBot="1">
      <c r="A200" s="44" t="s">
        <v>4</v>
      </c>
      <c r="B200" s="44" t="s">
        <v>4</v>
      </c>
      <c r="C200" s="44" t="s">
        <v>24</v>
      </c>
      <c r="D200" s="45" t="s">
        <v>25</v>
      </c>
      <c r="E200" s="23">
        <v>430</v>
      </c>
      <c r="F200" s="23">
        <v>430</v>
      </c>
      <c r="G200" s="23">
        <v>976.33</v>
      </c>
      <c r="H200" s="23">
        <v>227.05</v>
      </c>
      <c r="I200" s="23">
        <v>1200</v>
      </c>
      <c r="J200" s="23">
        <v>500</v>
      </c>
      <c r="K200" s="23">
        <f t="shared" si="3"/>
        <v>41.66666666666667</v>
      </c>
    </row>
    <row r="201" spans="1:11" s="22" customFormat="1" ht="16.5" thickBot="1">
      <c r="A201" s="44" t="s">
        <v>4</v>
      </c>
      <c r="B201" s="44" t="s">
        <v>4</v>
      </c>
      <c r="C201" s="44" t="s">
        <v>22</v>
      </c>
      <c r="D201" s="45" t="s">
        <v>23</v>
      </c>
      <c r="E201" s="23">
        <f aca="true" t="shared" si="4" ref="E201:F205">0-0</f>
        <v>0</v>
      </c>
      <c r="F201" s="23">
        <f t="shared" si="4"/>
        <v>0</v>
      </c>
      <c r="G201" s="23">
        <v>0</v>
      </c>
      <c r="H201" s="23">
        <v>0</v>
      </c>
      <c r="I201" s="23">
        <v>0</v>
      </c>
      <c r="J201" s="23">
        <v>128000</v>
      </c>
      <c r="K201" s="23">
        <v>0</v>
      </c>
    </row>
    <row r="202" spans="1:11" s="22" customFormat="1" ht="16.5" thickBot="1">
      <c r="A202" s="44" t="s">
        <v>4</v>
      </c>
      <c r="B202" s="44" t="s">
        <v>4</v>
      </c>
      <c r="C202" s="44" t="s">
        <v>11</v>
      </c>
      <c r="D202" s="45" t="s">
        <v>12</v>
      </c>
      <c r="E202" s="23">
        <v>133500</v>
      </c>
      <c r="F202" s="23">
        <v>133500</v>
      </c>
      <c r="G202" s="23">
        <v>90336.62</v>
      </c>
      <c r="H202" s="23">
        <v>67.67</v>
      </c>
      <c r="I202" s="23">
        <v>120448</v>
      </c>
      <c r="J202" s="23">
        <v>0</v>
      </c>
      <c r="K202" s="23">
        <f aca="true" t="shared" si="5" ref="K202:K246">SUM(J202/I202)*100</f>
        <v>0</v>
      </c>
    </row>
    <row r="203" spans="1:11" s="22" customFormat="1" ht="16.5" thickBot="1">
      <c r="A203" s="44" t="s">
        <v>4</v>
      </c>
      <c r="B203" s="44" t="s">
        <v>192</v>
      </c>
      <c r="C203" s="44" t="s">
        <v>4</v>
      </c>
      <c r="D203" s="45" t="s">
        <v>193</v>
      </c>
      <c r="E203" s="23">
        <f t="shared" si="4"/>
        <v>0</v>
      </c>
      <c r="F203" s="23">
        <f t="shared" si="4"/>
        <v>0</v>
      </c>
      <c r="G203" s="23">
        <v>6167.05</v>
      </c>
      <c r="H203" s="23">
        <v>0</v>
      </c>
      <c r="I203" s="23">
        <f>SUM(I204:I205)</f>
        <v>6167.049999999999</v>
      </c>
      <c r="J203" s="23">
        <f>SUM(J204:J205)</f>
        <v>6200</v>
      </c>
      <c r="K203" s="23">
        <f t="shared" si="5"/>
        <v>100.5342911116336</v>
      </c>
    </row>
    <row r="204" spans="1:11" s="22" customFormat="1" ht="16.5" thickBot="1">
      <c r="A204" s="44" t="s">
        <v>4</v>
      </c>
      <c r="B204" s="44" t="s">
        <v>4</v>
      </c>
      <c r="C204" s="44" t="s">
        <v>22</v>
      </c>
      <c r="D204" s="45" t="s">
        <v>23</v>
      </c>
      <c r="E204" s="23">
        <f t="shared" si="4"/>
        <v>0</v>
      </c>
      <c r="F204" s="23">
        <f t="shared" si="4"/>
        <v>0</v>
      </c>
      <c r="G204" s="23">
        <v>6166.82</v>
      </c>
      <c r="H204" s="23">
        <v>0</v>
      </c>
      <c r="I204" s="23">
        <v>6166.82</v>
      </c>
      <c r="J204" s="23">
        <v>6200</v>
      </c>
      <c r="K204" s="23">
        <f t="shared" si="5"/>
        <v>100.53804067574536</v>
      </c>
    </row>
    <row r="205" spans="1:11" s="22" customFormat="1" ht="16.5" thickBot="1">
      <c r="A205" s="44" t="s">
        <v>4</v>
      </c>
      <c r="B205" s="44" t="s">
        <v>4</v>
      </c>
      <c r="C205" s="44" t="s">
        <v>24</v>
      </c>
      <c r="D205" s="45" t="s">
        <v>25</v>
      </c>
      <c r="E205" s="23">
        <f t="shared" si="4"/>
        <v>0</v>
      </c>
      <c r="F205" s="23">
        <f t="shared" si="4"/>
        <v>0</v>
      </c>
      <c r="G205" s="23">
        <v>0.23</v>
      </c>
      <c r="H205" s="23">
        <v>0</v>
      </c>
      <c r="I205" s="23">
        <v>0.23</v>
      </c>
      <c r="J205" s="23">
        <v>0</v>
      </c>
      <c r="K205" s="23">
        <f t="shared" si="5"/>
        <v>0</v>
      </c>
    </row>
    <row r="206" s="22" customFormat="1" ht="12.75" customHeight="1" thickBot="1">
      <c r="K206" s="23"/>
    </row>
    <row r="207" spans="1:11" s="22" customFormat="1" ht="16.5" thickBot="1">
      <c r="A207" s="44" t="s">
        <v>194</v>
      </c>
      <c r="B207" s="44" t="s">
        <v>4</v>
      </c>
      <c r="C207" s="44" t="s">
        <v>4</v>
      </c>
      <c r="D207" s="45" t="s">
        <v>195</v>
      </c>
      <c r="E207" s="23">
        <f aca="true" t="shared" si="6" ref="E207:E212">0-0</f>
        <v>0</v>
      </c>
      <c r="F207" s="23">
        <v>207200</v>
      </c>
      <c r="G207" s="23">
        <v>208800</v>
      </c>
      <c r="H207" s="23">
        <v>100.77</v>
      </c>
      <c r="I207" s="23">
        <f>SUM(I208,I211)</f>
        <v>208800</v>
      </c>
      <c r="J207" s="23">
        <f>SUM(J208,J211)</f>
        <v>0</v>
      </c>
      <c r="K207" s="23">
        <f t="shared" si="5"/>
        <v>0</v>
      </c>
    </row>
    <row r="208" spans="1:11" s="22" customFormat="1" ht="16.5" thickBot="1">
      <c r="A208" s="44" t="s">
        <v>4</v>
      </c>
      <c r="B208" s="44" t="s">
        <v>196</v>
      </c>
      <c r="C208" s="44" t="s">
        <v>4</v>
      </c>
      <c r="D208" s="45" t="s">
        <v>197</v>
      </c>
      <c r="E208" s="23">
        <f t="shared" si="6"/>
        <v>0</v>
      </c>
      <c r="F208" s="23">
        <v>207200</v>
      </c>
      <c r="G208" s="23">
        <v>207200</v>
      </c>
      <c r="H208" s="23">
        <v>100</v>
      </c>
      <c r="I208" s="23">
        <f>SUM(I209:I210)</f>
        <v>207200</v>
      </c>
      <c r="J208" s="23">
        <f>SUM(J209:J210)</f>
        <v>0</v>
      </c>
      <c r="K208" s="23">
        <f t="shared" si="5"/>
        <v>0</v>
      </c>
    </row>
    <row r="209" spans="1:11" s="22" customFormat="1" ht="57.75" customHeight="1" thickBot="1">
      <c r="A209" s="44" t="s">
        <v>4</v>
      </c>
      <c r="B209" s="44" t="s">
        <v>4</v>
      </c>
      <c r="C209" s="44" t="s">
        <v>149</v>
      </c>
      <c r="D209" s="45" t="s">
        <v>150</v>
      </c>
      <c r="E209" s="23">
        <f t="shared" si="6"/>
        <v>0</v>
      </c>
      <c r="F209" s="23">
        <v>127200</v>
      </c>
      <c r="G209" s="23">
        <v>127200</v>
      </c>
      <c r="H209" s="23">
        <v>100</v>
      </c>
      <c r="I209" s="23">
        <v>127200</v>
      </c>
      <c r="J209" s="23">
        <v>0</v>
      </c>
      <c r="K209" s="23">
        <f t="shared" si="5"/>
        <v>0</v>
      </c>
    </row>
    <row r="210" spans="1:11" s="22" customFormat="1" ht="90" customHeight="1" thickBot="1">
      <c r="A210" s="44" t="s">
        <v>4</v>
      </c>
      <c r="B210" s="44" t="s">
        <v>4</v>
      </c>
      <c r="C210" s="44" t="s">
        <v>198</v>
      </c>
      <c r="D210" s="45" t="s">
        <v>199</v>
      </c>
      <c r="E210" s="23">
        <f t="shared" si="6"/>
        <v>0</v>
      </c>
      <c r="F210" s="23">
        <v>80000</v>
      </c>
      <c r="G210" s="23">
        <v>80000</v>
      </c>
      <c r="H210" s="23">
        <v>100</v>
      </c>
      <c r="I210" s="23">
        <v>80000</v>
      </c>
      <c r="J210" s="23">
        <v>0</v>
      </c>
      <c r="K210" s="23">
        <f t="shared" si="5"/>
        <v>0</v>
      </c>
    </row>
    <row r="211" spans="1:11" s="22" customFormat="1" ht="16.5" thickBot="1">
      <c r="A211" s="44" t="s">
        <v>4</v>
      </c>
      <c r="B211" s="44" t="s">
        <v>200</v>
      </c>
      <c r="C211" s="44" t="s">
        <v>4</v>
      </c>
      <c r="D211" s="45" t="s">
        <v>8</v>
      </c>
      <c r="E211" s="23">
        <f t="shared" si="6"/>
        <v>0</v>
      </c>
      <c r="F211" s="23">
        <f>0-0</f>
        <v>0</v>
      </c>
      <c r="G211" s="23">
        <v>1600</v>
      </c>
      <c r="H211" s="23">
        <v>0</v>
      </c>
      <c r="I211" s="23">
        <f>SUM(I212:I212)</f>
        <v>1600</v>
      </c>
      <c r="J211" s="23">
        <f>SUM(J212:J212)</f>
        <v>0</v>
      </c>
      <c r="K211" s="23">
        <f t="shared" si="5"/>
        <v>0</v>
      </c>
    </row>
    <row r="212" spans="1:11" s="22" customFormat="1" ht="90.75" customHeight="1" thickBot="1">
      <c r="A212" s="44" t="s">
        <v>4</v>
      </c>
      <c r="B212" s="44" t="s">
        <v>4</v>
      </c>
      <c r="C212" s="44" t="s">
        <v>151</v>
      </c>
      <c r="D212" s="45" t="s">
        <v>152</v>
      </c>
      <c r="E212" s="23">
        <f t="shared" si="6"/>
        <v>0</v>
      </c>
      <c r="F212" s="23">
        <f>0-0</f>
        <v>0</v>
      </c>
      <c r="G212" s="23">
        <v>1600</v>
      </c>
      <c r="H212" s="23">
        <v>0</v>
      </c>
      <c r="I212" s="23">
        <v>1600</v>
      </c>
      <c r="J212" s="23">
        <v>0</v>
      </c>
      <c r="K212" s="23">
        <f t="shared" si="5"/>
        <v>0</v>
      </c>
    </row>
    <row r="213" s="22" customFormat="1" ht="12.75" customHeight="1" thickBot="1">
      <c r="K213" s="23"/>
    </row>
    <row r="214" spans="1:11" s="22" customFormat="1" ht="16.5" thickBot="1">
      <c r="A214" s="44" t="s">
        <v>201</v>
      </c>
      <c r="B214" s="44" t="s">
        <v>4</v>
      </c>
      <c r="C214" s="44" t="s">
        <v>4</v>
      </c>
      <c r="D214" s="45" t="s">
        <v>202</v>
      </c>
      <c r="E214" s="23">
        <v>3518829</v>
      </c>
      <c r="F214" s="23">
        <v>3518829</v>
      </c>
      <c r="G214" s="23">
        <v>2877216.13</v>
      </c>
      <c r="H214" s="23">
        <v>81.77</v>
      </c>
      <c r="I214" s="23">
        <f>SUM(I215,I219,I221)</f>
        <v>3840143.27</v>
      </c>
      <c r="J214" s="23">
        <f>SUM(J215,J219,J221)</f>
        <v>3780000</v>
      </c>
      <c r="K214" s="23">
        <f t="shared" si="5"/>
        <v>98.43382744415158</v>
      </c>
    </row>
    <row r="215" spans="1:11" s="22" customFormat="1" ht="16.5" thickBot="1">
      <c r="A215" s="44" t="s">
        <v>4</v>
      </c>
      <c r="B215" s="44" t="s">
        <v>203</v>
      </c>
      <c r="C215" s="44" t="s">
        <v>4</v>
      </c>
      <c r="D215" s="45" t="s">
        <v>204</v>
      </c>
      <c r="E215" s="23">
        <v>3328829</v>
      </c>
      <c r="F215" s="23">
        <v>3328829</v>
      </c>
      <c r="G215" s="23">
        <v>2744032.82</v>
      </c>
      <c r="H215" s="23">
        <v>82.43</v>
      </c>
      <c r="I215" s="23">
        <f>SUM(I216:I218)</f>
        <v>3657643.27</v>
      </c>
      <c r="J215" s="23">
        <f>SUM(J216:J218)</f>
        <v>3600000</v>
      </c>
      <c r="K215" s="23">
        <f t="shared" si="5"/>
        <v>98.42403247815909</v>
      </c>
    </row>
    <row r="216" spans="1:11" s="22" customFormat="1" ht="57" customHeight="1" thickBot="1">
      <c r="A216" s="44" t="s">
        <v>4</v>
      </c>
      <c r="B216" s="44" t="s">
        <v>4</v>
      </c>
      <c r="C216" s="44" t="s">
        <v>31</v>
      </c>
      <c r="D216" s="45" t="s">
        <v>32</v>
      </c>
      <c r="E216" s="23">
        <v>3328829</v>
      </c>
      <c r="F216" s="23">
        <v>3328829</v>
      </c>
      <c r="G216" s="23">
        <v>2739857.46</v>
      </c>
      <c r="H216" s="23">
        <v>82.31</v>
      </c>
      <c r="I216" s="23">
        <v>3653143.27</v>
      </c>
      <c r="J216" s="23">
        <v>3600000</v>
      </c>
      <c r="K216" s="23">
        <f t="shared" si="5"/>
        <v>98.54527276725175</v>
      </c>
    </row>
    <row r="217" spans="1:11" s="22" customFormat="1" ht="38.25" customHeight="1" thickBot="1">
      <c r="A217" s="44" t="s">
        <v>4</v>
      </c>
      <c r="B217" s="44" t="s">
        <v>4</v>
      </c>
      <c r="C217" s="44" t="s">
        <v>41</v>
      </c>
      <c r="D217" s="45" t="s">
        <v>42</v>
      </c>
      <c r="E217" s="23">
        <f>0-0</f>
        <v>0</v>
      </c>
      <c r="F217" s="23">
        <f>0-0</f>
        <v>0</v>
      </c>
      <c r="G217" s="23">
        <v>800</v>
      </c>
      <c r="H217" s="23">
        <v>0</v>
      </c>
      <c r="I217" s="23">
        <v>1000</v>
      </c>
      <c r="J217" s="23">
        <v>0</v>
      </c>
      <c r="K217" s="23">
        <f t="shared" si="5"/>
        <v>0</v>
      </c>
    </row>
    <row r="218" spans="1:11" s="22" customFormat="1" ht="16.5" thickBot="1">
      <c r="A218" s="44" t="s">
        <v>4</v>
      </c>
      <c r="B218" s="44" t="s">
        <v>4</v>
      </c>
      <c r="C218" s="44" t="s">
        <v>22</v>
      </c>
      <c r="D218" s="45" t="s">
        <v>23</v>
      </c>
      <c r="E218" s="23">
        <f>0-0</f>
        <v>0</v>
      </c>
      <c r="F218" s="23">
        <f>0-0</f>
        <v>0</v>
      </c>
      <c r="G218" s="23">
        <v>3375.36</v>
      </c>
      <c r="H218" s="23">
        <v>0</v>
      </c>
      <c r="I218" s="23">
        <v>3500</v>
      </c>
      <c r="J218" s="23">
        <v>0</v>
      </c>
      <c r="K218" s="23">
        <f t="shared" si="5"/>
        <v>0</v>
      </c>
    </row>
    <row r="219" spans="1:11" s="22" customFormat="1" ht="16.5" thickBot="1">
      <c r="A219" s="44" t="s">
        <v>4</v>
      </c>
      <c r="B219" s="44" t="s">
        <v>205</v>
      </c>
      <c r="C219" s="44" t="s">
        <v>4</v>
      </c>
      <c r="D219" s="45" t="s">
        <v>206</v>
      </c>
      <c r="E219" s="23">
        <v>10000</v>
      </c>
      <c r="F219" s="23">
        <v>10000</v>
      </c>
      <c r="G219" s="23">
        <v>780</v>
      </c>
      <c r="H219" s="23">
        <v>7.8</v>
      </c>
      <c r="I219" s="23">
        <f>SUM(I220)</f>
        <v>1500</v>
      </c>
      <c r="J219" s="23">
        <f>SUM(J220)</f>
        <v>0</v>
      </c>
      <c r="K219" s="23">
        <f t="shared" si="5"/>
        <v>0</v>
      </c>
    </row>
    <row r="220" spans="1:11" s="22" customFormat="1" ht="16.5" thickBot="1">
      <c r="A220" s="44" t="s">
        <v>4</v>
      </c>
      <c r="B220" s="44" t="s">
        <v>4</v>
      </c>
      <c r="C220" s="44" t="s">
        <v>22</v>
      </c>
      <c r="D220" s="45" t="s">
        <v>23</v>
      </c>
      <c r="E220" s="23">
        <v>10000</v>
      </c>
      <c r="F220" s="23">
        <v>10000</v>
      </c>
      <c r="G220" s="23">
        <v>780</v>
      </c>
      <c r="H220" s="23">
        <v>7.8</v>
      </c>
      <c r="I220" s="23">
        <v>1500</v>
      </c>
      <c r="J220" s="23">
        <v>0</v>
      </c>
      <c r="K220" s="23">
        <f t="shared" si="5"/>
        <v>0</v>
      </c>
    </row>
    <row r="221" spans="1:11" s="22" customFormat="1" ht="59.25" customHeight="1" thickBot="1">
      <c r="A221" s="44" t="s">
        <v>4</v>
      </c>
      <c r="B221" s="44" t="s">
        <v>207</v>
      </c>
      <c r="C221" s="44" t="s">
        <v>4</v>
      </c>
      <c r="D221" s="45" t="s">
        <v>208</v>
      </c>
      <c r="E221" s="23">
        <v>180000</v>
      </c>
      <c r="F221" s="23">
        <v>180000</v>
      </c>
      <c r="G221" s="23">
        <v>132403.31</v>
      </c>
      <c r="H221" s="23">
        <v>73.56</v>
      </c>
      <c r="I221" s="23">
        <f>SUM(I222:I223)</f>
        <v>181000</v>
      </c>
      <c r="J221" s="23">
        <f>SUM(J222:J223)</f>
        <v>180000</v>
      </c>
      <c r="K221" s="23">
        <f t="shared" si="5"/>
        <v>99.4475138121547</v>
      </c>
    </row>
    <row r="222" spans="1:11" s="22" customFormat="1" ht="38.25" customHeight="1" thickBot="1">
      <c r="A222" s="44" t="s">
        <v>4</v>
      </c>
      <c r="B222" s="44" t="s">
        <v>4</v>
      </c>
      <c r="C222" s="44" t="s">
        <v>39</v>
      </c>
      <c r="D222" s="45" t="s">
        <v>40</v>
      </c>
      <c r="E222" s="23">
        <f>0-0</f>
        <v>0</v>
      </c>
      <c r="F222" s="23">
        <f>0-0</f>
        <v>0</v>
      </c>
      <c r="G222" s="23">
        <v>810</v>
      </c>
      <c r="H222" s="23">
        <v>0</v>
      </c>
      <c r="I222" s="23">
        <v>1000</v>
      </c>
      <c r="J222" s="23">
        <v>0</v>
      </c>
      <c r="K222" s="23">
        <f t="shared" si="5"/>
        <v>0</v>
      </c>
    </row>
    <row r="223" spans="1:11" s="22" customFormat="1" ht="16.5" thickBot="1">
      <c r="A223" s="44" t="s">
        <v>4</v>
      </c>
      <c r="B223" s="44" t="s">
        <v>4</v>
      </c>
      <c r="C223" s="44" t="s">
        <v>22</v>
      </c>
      <c r="D223" s="45" t="s">
        <v>23</v>
      </c>
      <c r="E223" s="23">
        <v>180000</v>
      </c>
      <c r="F223" s="23">
        <v>180000</v>
      </c>
      <c r="G223" s="23">
        <v>131593.31</v>
      </c>
      <c r="H223" s="23">
        <v>73.11</v>
      </c>
      <c r="I223" s="23">
        <v>180000</v>
      </c>
      <c r="J223" s="23">
        <v>180000</v>
      </c>
      <c r="K223" s="23">
        <f t="shared" si="5"/>
        <v>100</v>
      </c>
    </row>
    <row r="224" s="22" customFormat="1" ht="12.75" customHeight="1" thickBot="1">
      <c r="K224" s="23"/>
    </row>
    <row r="225" spans="1:11" s="22" customFormat="1" ht="16.5" thickBot="1">
      <c r="A225" s="44" t="s">
        <v>209</v>
      </c>
      <c r="B225" s="44" t="s">
        <v>4</v>
      </c>
      <c r="C225" s="44" t="s">
        <v>4</v>
      </c>
      <c r="D225" s="45" t="s">
        <v>210</v>
      </c>
      <c r="E225" s="23">
        <f>0-0</f>
        <v>0</v>
      </c>
      <c r="F225" s="23">
        <v>5323</v>
      </c>
      <c r="G225" s="23">
        <v>5623</v>
      </c>
      <c r="H225" s="23">
        <v>105.64</v>
      </c>
      <c r="I225" s="23">
        <f>SUM(I226,I228)</f>
        <v>5673</v>
      </c>
      <c r="J225" s="23">
        <f>SUM(J226,J228)</f>
        <v>0</v>
      </c>
      <c r="K225" s="23">
        <f t="shared" si="5"/>
        <v>0</v>
      </c>
    </row>
    <row r="226" spans="1:11" s="22" customFormat="1" ht="16.5" thickBot="1">
      <c r="A226" s="44" t="s">
        <v>4</v>
      </c>
      <c r="B226" s="44" t="s">
        <v>211</v>
      </c>
      <c r="C226" s="44" t="s">
        <v>4</v>
      </c>
      <c r="D226" s="45" t="s">
        <v>212</v>
      </c>
      <c r="E226" s="23">
        <f>0-0</f>
        <v>0</v>
      </c>
      <c r="F226" s="23">
        <v>5323</v>
      </c>
      <c r="G226" s="23">
        <v>5323</v>
      </c>
      <c r="H226" s="23">
        <v>100</v>
      </c>
      <c r="I226" s="23">
        <f>SUM(I227)</f>
        <v>5323</v>
      </c>
      <c r="J226" s="23">
        <f>SUM(J227)</f>
        <v>0</v>
      </c>
      <c r="K226" s="23">
        <f t="shared" si="5"/>
        <v>0</v>
      </c>
    </row>
    <row r="227" spans="1:11" s="22" customFormat="1" ht="73.5" customHeight="1" thickBot="1">
      <c r="A227" s="44" t="s">
        <v>4</v>
      </c>
      <c r="B227" s="44" t="s">
        <v>4</v>
      </c>
      <c r="C227" s="44" t="s">
        <v>13</v>
      </c>
      <c r="D227" s="45" t="s">
        <v>14</v>
      </c>
      <c r="E227" s="23">
        <f>0-0</f>
        <v>0</v>
      </c>
      <c r="F227" s="23">
        <v>5323</v>
      </c>
      <c r="G227" s="23">
        <v>5323</v>
      </c>
      <c r="H227" s="23">
        <v>100</v>
      </c>
      <c r="I227" s="23">
        <v>5323</v>
      </c>
      <c r="J227" s="23">
        <v>0</v>
      </c>
      <c r="K227" s="23">
        <f t="shared" si="5"/>
        <v>0</v>
      </c>
    </row>
    <row r="228" spans="1:11" s="22" customFormat="1" ht="16.5" thickBot="1">
      <c r="A228" s="44" t="s">
        <v>4</v>
      </c>
      <c r="B228" s="44" t="s">
        <v>213</v>
      </c>
      <c r="C228" s="44" t="s">
        <v>4</v>
      </c>
      <c r="D228" s="45" t="s">
        <v>8</v>
      </c>
      <c r="E228" s="23">
        <f>0-0</f>
        <v>0</v>
      </c>
      <c r="F228" s="23">
        <f>0-0</f>
        <v>0</v>
      </c>
      <c r="G228" s="23">
        <v>300</v>
      </c>
      <c r="H228" s="23">
        <v>0</v>
      </c>
      <c r="I228" s="23">
        <f>SUM(I229)</f>
        <v>350</v>
      </c>
      <c r="J228" s="23">
        <f>SUM(J229)</f>
        <v>0</v>
      </c>
      <c r="K228" s="23">
        <f t="shared" si="5"/>
        <v>0</v>
      </c>
    </row>
    <row r="229" spans="1:11" s="22" customFormat="1" ht="87" customHeight="1" thickBot="1">
      <c r="A229" s="44" t="s">
        <v>4</v>
      </c>
      <c r="B229" s="44" t="s">
        <v>4</v>
      </c>
      <c r="C229" s="44" t="s">
        <v>151</v>
      </c>
      <c r="D229" s="45" t="s">
        <v>152</v>
      </c>
      <c r="E229" s="23">
        <f>0-0</f>
        <v>0</v>
      </c>
      <c r="F229" s="23">
        <f>0-0</f>
        <v>0</v>
      </c>
      <c r="G229" s="23">
        <v>300</v>
      </c>
      <c r="H229" s="23">
        <v>0</v>
      </c>
      <c r="I229" s="23">
        <v>350</v>
      </c>
      <c r="J229" s="23">
        <v>0</v>
      </c>
      <c r="K229" s="23">
        <f t="shared" si="5"/>
        <v>0</v>
      </c>
    </row>
    <row r="230" s="22" customFormat="1" ht="12.75" customHeight="1" thickBot="1">
      <c r="K230" s="23"/>
    </row>
    <row r="231" spans="1:11" s="22" customFormat="1" ht="16.5" thickBot="1">
      <c r="A231" s="44" t="s">
        <v>214</v>
      </c>
      <c r="B231" s="44" t="s">
        <v>4</v>
      </c>
      <c r="C231" s="44" t="s">
        <v>4</v>
      </c>
      <c r="D231" s="45" t="s">
        <v>215</v>
      </c>
      <c r="E231" s="23">
        <v>1070390</v>
      </c>
      <c r="F231" s="23">
        <v>1070390</v>
      </c>
      <c r="G231" s="23">
        <v>760468.66</v>
      </c>
      <c r="H231" s="23">
        <v>71.05</v>
      </c>
      <c r="I231" s="23">
        <f>SUM(I232,I239,I241)</f>
        <v>977379.94</v>
      </c>
      <c r="J231" s="23">
        <f>SUM(J232,J239,J241)</f>
        <v>960130</v>
      </c>
      <c r="K231" s="23">
        <f t="shared" si="5"/>
        <v>98.23508348247869</v>
      </c>
    </row>
    <row r="232" spans="1:11" s="22" customFormat="1" ht="16.5" thickBot="1">
      <c r="A232" s="44" t="s">
        <v>4</v>
      </c>
      <c r="B232" s="44" t="s">
        <v>216</v>
      </c>
      <c r="C232" s="44" t="s">
        <v>4</v>
      </c>
      <c r="D232" s="45" t="s">
        <v>217</v>
      </c>
      <c r="E232" s="23">
        <v>273410</v>
      </c>
      <c r="F232" s="23">
        <v>273410</v>
      </c>
      <c r="G232" s="23">
        <v>280668.36</v>
      </c>
      <c r="H232" s="23">
        <v>102.65</v>
      </c>
      <c r="I232" s="23">
        <f>SUM(I233:I238)</f>
        <v>316829.94</v>
      </c>
      <c r="J232" s="23">
        <f>SUM(J233:J238)</f>
        <v>270130</v>
      </c>
      <c r="K232" s="23">
        <f t="shared" si="5"/>
        <v>85.26025034123984</v>
      </c>
    </row>
    <row r="233" spans="1:11" s="22" customFormat="1" ht="57.75" customHeight="1" thickBot="1">
      <c r="A233" s="44" t="s">
        <v>4</v>
      </c>
      <c r="B233" s="44" t="s">
        <v>4</v>
      </c>
      <c r="C233" s="44" t="s">
        <v>37</v>
      </c>
      <c r="D233" s="45" t="s">
        <v>38</v>
      </c>
      <c r="E233" s="23">
        <v>162130</v>
      </c>
      <c r="F233" s="23">
        <v>162130</v>
      </c>
      <c r="G233" s="23">
        <v>162129.94</v>
      </c>
      <c r="H233" s="23">
        <v>100</v>
      </c>
      <c r="I233" s="23">
        <v>162129.94</v>
      </c>
      <c r="J233" s="23">
        <v>162130</v>
      </c>
      <c r="K233" s="23">
        <f t="shared" si="5"/>
        <v>100.0000370073535</v>
      </c>
    </row>
    <row r="234" spans="1:11" s="22" customFormat="1" ht="39.75" customHeight="1" thickBot="1">
      <c r="A234" s="44" t="s">
        <v>4</v>
      </c>
      <c r="B234" s="44" t="s">
        <v>4</v>
      </c>
      <c r="C234" s="44" t="s">
        <v>41</v>
      </c>
      <c r="D234" s="45" t="s">
        <v>42</v>
      </c>
      <c r="E234" s="23">
        <f>0-0</f>
        <v>0</v>
      </c>
      <c r="F234" s="23">
        <f>0-0</f>
        <v>0</v>
      </c>
      <c r="G234" s="23">
        <v>8144.71</v>
      </c>
      <c r="H234" s="23">
        <v>0</v>
      </c>
      <c r="I234" s="23">
        <v>9300</v>
      </c>
      <c r="J234" s="23">
        <v>0</v>
      </c>
      <c r="K234" s="23">
        <f t="shared" si="5"/>
        <v>0</v>
      </c>
    </row>
    <row r="235" spans="1:11" s="22" customFormat="1" ht="91.5" customHeight="1" thickBot="1">
      <c r="A235" s="44" t="s">
        <v>4</v>
      </c>
      <c r="B235" s="44" t="s">
        <v>4</v>
      </c>
      <c r="C235" s="44" t="s">
        <v>9</v>
      </c>
      <c r="D235" s="45" t="s">
        <v>10</v>
      </c>
      <c r="E235" s="23">
        <v>63600</v>
      </c>
      <c r="F235" s="23">
        <v>63600</v>
      </c>
      <c r="G235" s="23">
        <v>42200.36</v>
      </c>
      <c r="H235" s="23">
        <v>66.35</v>
      </c>
      <c r="I235" s="23">
        <v>56300</v>
      </c>
      <c r="J235" s="23">
        <v>60000</v>
      </c>
      <c r="K235" s="23">
        <f t="shared" si="5"/>
        <v>106.57193605683837</v>
      </c>
    </row>
    <row r="236" spans="1:11" s="22" customFormat="1" ht="16.5" thickBot="1">
      <c r="A236" s="44" t="s">
        <v>4</v>
      </c>
      <c r="B236" s="44" t="s">
        <v>4</v>
      </c>
      <c r="C236" s="44" t="s">
        <v>47</v>
      </c>
      <c r="D236" s="45" t="s">
        <v>48</v>
      </c>
      <c r="E236" s="23">
        <v>5400</v>
      </c>
      <c r="F236" s="23">
        <v>5400</v>
      </c>
      <c r="G236" s="23">
        <v>5829.24</v>
      </c>
      <c r="H236" s="23">
        <v>107.95</v>
      </c>
      <c r="I236" s="23">
        <v>6000</v>
      </c>
      <c r="J236" s="23">
        <v>6000</v>
      </c>
      <c r="K236" s="23">
        <f t="shared" si="5"/>
        <v>100</v>
      </c>
    </row>
    <row r="237" spans="1:11" s="22" customFormat="1" ht="16.5" thickBot="1">
      <c r="A237" s="44" t="s">
        <v>4</v>
      </c>
      <c r="B237" s="44" t="s">
        <v>4</v>
      </c>
      <c r="C237" s="44" t="s">
        <v>24</v>
      </c>
      <c r="D237" s="45" t="s">
        <v>25</v>
      </c>
      <c r="E237" s="23">
        <v>2280</v>
      </c>
      <c r="F237" s="23">
        <v>2280</v>
      </c>
      <c r="G237" s="23">
        <v>1548.11</v>
      </c>
      <c r="H237" s="23">
        <v>67.9</v>
      </c>
      <c r="I237" s="23">
        <v>2000</v>
      </c>
      <c r="J237" s="23">
        <v>2000</v>
      </c>
      <c r="K237" s="23">
        <f t="shared" si="5"/>
        <v>100</v>
      </c>
    </row>
    <row r="238" spans="1:11" s="22" customFormat="1" ht="16.5" thickBot="1">
      <c r="A238" s="44" t="s">
        <v>4</v>
      </c>
      <c r="B238" s="44" t="s">
        <v>4</v>
      </c>
      <c r="C238" s="44" t="s">
        <v>11</v>
      </c>
      <c r="D238" s="45" t="s">
        <v>12</v>
      </c>
      <c r="E238" s="23">
        <v>40000</v>
      </c>
      <c r="F238" s="23">
        <v>40000</v>
      </c>
      <c r="G238" s="23">
        <v>60816</v>
      </c>
      <c r="H238" s="23">
        <v>152.04</v>
      </c>
      <c r="I238" s="23">
        <v>81100</v>
      </c>
      <c r="J238" s="23">
        <v>40000</v>
      </c>
      <c r="K238" s="23">
        <f t="shared" si="5"/>
        <v>49.32182490752158</v>
      </c>
    </row>
    <row r="239" spans="1:11" s="22" customFormat="1" ht="16.5" thickBot="1">
      <c r="A239" s="44" t="s">
        <v>4</v>
      </c>
      <c r="B239" s="44" t="s">
        <v>218</v>
      </c>
      <c r="C239" s="44" t="s">
        <v>4</v>
      </c>
      <c r="D239" s="45" t="s">
        <v>219</v>
      </c>
      <c r="E239" s="23">
        <f>0-0</f>
        <v>0</v>
      </c>
      <c r="F239" s="23">
        <f>0-0</f>
        <v>0</v>
      </c>
      <c r="G239" s="23">
        <v>100</v>
      </c>
      <c r="H239" s="23">
        <v>0</v>
      </c>
      <c r="I239" s="23">
        <f>SUM(I240:I240)</f>
        <v>150</v>
      </c>
      <c r="J239" s="23">
        <f>SUM(J240:J240)</f>
        <v>0</v>
      </c>
      <c r="K239" s="23">
        <f t="shared" si="5"/>
        <v>0</v>
      </c>
    </row>
    <row r="240" spans="1:11" s="22" customFormat="1" ht="39.75" customHeight="1" thickBot="1">
      <c r="A240" s="44" t="s">
        <v>4</v>
      </c>
      <c r="B240" s="44" t="s">
        <v>4</v>
      </c>
      <c r="C240" s="44" t="s">
        <v>41</v>
      </c>
      <c r="D240" s="45" t="s">
        <v>42</v>
      </c>
      <c r="E240" s="23">
        <f>0-0</f>
        <v>0</v>
      </c>
      <c r="F240" s="23">
        <f>0-0</f>
        <v>0</v>
      </c>
      <c r="G240" s="23">
        <v>100</v>
      </c>
      <c r="H240" s="23">
        <v>0</v>
      </c>
      <c r="I240" s="23">
        <v>150</v>
      </c>
      <c r="J240" s="23">
        <v>0</v>
      </c>
      <c r="K240" s="23">
        <f t="shared" si="5"/>
        <v>0</v>
      </c>
    </row>
    <row r="241" spans="1:11" s="22" customFormat="1" ht="16.5" thickBot="1">
      <c r="A241" s="44" t="s">
        <v>4</v>
      </c>
      <c r="B241" s="44" t="s">
        <v>220</v>
      </c>
      <c r="C241" s="44" t="s">
        <v>4</v>
      </c>
      <c r="D241" s="45" t="s">
        <v>8</v>
      </c>
      <c r="E241" s="23">
        <v>796980</v>
      </c>
      <c r="F241" s="23">
        <v>796980</v>
      </c>
      <c r="G241" s="23">
        <v>479700.3</v>
      </c>
      <c r="H241" s="23">
        <v>60.19</v>
      </c>
      <c r="I241" s="23">
        <f>SUM(I242:I244)</f>
        <v>660400</v>
      </c>
      <c r="J241" s="23">
        <f>SUM(J242:J244)</f>
        <v>690000</v>
      </c>
      <c r="K241" s="23">
        <f t="shared" si="5"/>
        <v>104.48213204118717</v>
      </c>
    </row>
    <row r="242" spans="1:11" s="22" customFormat="1" ht="93" customHeight="1" thickBot="1">
      <c r="A242" s="44" t="s">
        <v>4</v>
      </c>
      <c r="B242" s="44" t="s">
        <v>4</v>
      </c>
      <c r="C242" s="44" t="s">
        <v>9</v>
      </c>
      <c r="D242" s="45" t="s">
        <v>10</v>
      </c>
      <c r="E242" s="23">
        <v>50000</v>
      </c>
      <c r="F242" s="23">
        <v>50000</v>
      </c>
      <c r="G242" s="23">
        <v>49251.75</v>
      </c>
      <c r="H242" s="23">
        <v>98.5</v>
      </c>
      <c r="I242" s="23">
        <v>60000</v>
      </c>
      <c r="J242" s="23">
        <v>60000</v>
      </c>
      <c r="K242" s="23">
        <f t="shared" si="5"/>
        <v>100</v>
      </c>
    </row>
    <row r="243" spans="1:11" s="22" customFormat="1" ht="16.5" thickBot="1">
      <c r="A243" s="44" t="s">
        <v>4</v>
      </c>
      <c r="B243" s="44" t="s">
        <v>4</v>
      </c>
      <c r="C243" s="44" t="s">
        <v>47</v>
      </c>
      <c r="D243" s="45" t="s">
        <v>48</v>
      </c>
      <c r="E243" s="23">
        <v>746000</v>
      </c>
      <c r="F243" s="23">
        <v>746000</v>
      </c>
      <c r="G243" s="23">
        <v>430448.55</v>
      </c>
      <c r="H243" s="23">
        <v>57.7</v>
      </c>
      <c r="I243" s="23">
        <v>600000</v>
      </c>
      <c r="J243" s="23">
        <v>630000</v>
      </c>
      <c r="K243" s="23">
        <f t="shared" si="5"/>
        <v>105</v>
      </c>
    </row>
    <row r="244" spans="1:11" s="22" customFormat="1" ht="16.5" thickBot="1">
      <c r="A244" s="44" t="s">
        <v>4</v>
      </c>
      <c r="B244" s="44" t="s">
        <v>4</v>
      </c>
      <c r="C244" s="44" t="s">
        <v>24</v>
      </c>
      <c r="D244" s="45" t="s">
        <v>25</v>
      </c>
      <c r="E244" s="23">
        <v>980</v>
      </c>
      <c r="F244" s="23">
        <v>980</v>
      </c>
      <c r="G244" s="23">
        <f>0-0</f>
        <v>0</v>
      </c>
      <c r="H244" s="23">
        <f>0-0</f>
        <v>0</v>
      </c>
      <c r="I244" s="23">
        <v>400</v>
      </c>
      <c r="J244" s="23">
        <v>0</v>
      </c>
      <c r="K244" s="23">
        <f t="shared" si="5"/>
        <v>0</v>
      </c>
    </row>
    <row r="245" ht="12.75" customHeight="1" thickBot="1">
      <c r="K245" s="24"/>
    </row>
    <row r="246" spans="1:11" s="14" customFormat="1" ht="24" customHeight="1" thickBot="1">
      <c r="A246" s="25"/>
      <c r="B246" s="26"/>
      <c r="C246" s="26"/>
      <c r="D246" s="27" t="s">
        <v>221</v>
      </c>
      <c r="E246" s="21">
        <v>99978889</v>
      </c>
      <c r="F246" s="21">
        <v>101728547.96</v>
      </c>
      <c r="G246" s="21">
        <v>77860007.14</v>
      </c>
      <c r="H246" s="21">
        <v>76.54</v>
      </c>
      <c r="I246" s="21">
        <f>SUM(I231,I225,I214,I207,I196,I157,I151,I131,I119,I88,I84,I80,I74,I53,I43,I26,I18,I14,I8)</f>
        <v>100388810.36000001</v>
      </c>
      <c r="J246" s="21">
        <f>SUM(J231,J225,J214,J207,J196,J157,J151,J131,J119,J88,J84,J80,J74,J53,J43,J26,J18,J14,J8)</f>
        <v>104018092</v>
      </c>
      <c r="K246" s="21">
        <f t="shared" si="5"/>
        <v>103.6152252696144</v>
      </c>
    </row>
    <row r="249" spans="4:10" ht="15.75" customHeight="1">
      <c r="D249" s="38" t="s">
        <v>240</v>
      </c>
      <c r="F249" s="39">
        <f>F250+F251+F252+F253+F257+F258+F259+F260+F261</f>
        <v>97957533.96000001</v>
      </c>
      <c r="G249" s="39">
        <f>G250+G251+G252+G253+G257+G258+G259+G260+G261</f>
        <v>76463067.02000001</v>
      </c>
      <c r="H249" s="39">
        <f>H250+H251+H252+H253+H257+H258+H259+H260+H261</f>
        <v>9271.1</v>
      </c>
      <c r="I249" s="39">
        <f>I250+I251+I252+I253+I257+I258+I259+I260+I261</f>
        <v>97684479.56</v>
      </c>
      <c r="J249" s="39">
        <f>J250+J251+J252+J253+J257+J258+J259+J260+J261</f>
        <v>98737861</v>
      </c>
    </row>
    <row r="250" spans="4:10" ht="18.75" customHeight="1">
      <c r="D250" s="28" t="s">
        <v>232</v>
      </c>
      <c r="E250" s="28"/>
      <c r="F250" s="29">
        <f>F10+F23+F33+F47+F59+F139+F235+F242</f>
        <v>8001311</v>
      </c>
      <c r="G250" s="29">
        <f>G10+G23+G33+G47+G59+G139+G235+G242</f>
        <v>5591860.5600000005</v>
      </c>
      <c r="H250" s="29">
        <f>H10+H23+H33+H47+H59+H139+H235+H242</f>
        <v>547.99</v>
      </c>
      <c r="I250" s="29">
        <f>I10+I23+I33+I47+I59+I139+I235+I242</f>
        <v>7373542</v>
      </c>
      <c r="J250" s="29">
        <f>J10+J23+J33+J47+J59+J139+J235+J242</f>
        <v>7453301</v>
      </c>
    </row>
    <row r="251" spans="4:10" ht="17.25" customHeight="1">
      <c r="D251" s="28" t="s">
        <v>233</v>
      </c>
      <c r="F251" s="30">
        <f>F22+F28+F29+F32+F58+F98+F107+F109+F112+F113+F134+F138+F148+F153+F164+F198+F201+F204+F216+F218+F220+F223+F233</f>
        <v>6821568</v>
      </c>
      <c r="G251" s="30">
        <f>G22+G28+G29+G32+G58+G98+G107+G109+G112+G113+G134+G138+G148+G153+G164+G198+G201+G204+G216+G218+G220+G223+G233</f>
        <v>5614563.49</v>
      </c>
      <c r="H251" s="30">
        <f>H22+H28+H29+H32+H58+H98+H107+H109+H112+H113+H134+H138+H148+H153+H164+H198+H201+H204+H216+H218+H220+H223+H233</f>
        <v>1215.0199999999998</v>
      </c>
      <c r="I251" s="30">
        <f>I22+I28+I29+I32+I58+I98+I107+I109+I112+I113+I134+I138+I148+I153+I164+I198+I201+I204+I216+I218+I220+I223+I233</f>
        <v>6932628.44</v>
      </c>
      <c r="J251" s="30">
        <f>J22+J28+J29+J32+J58+J98+J107+J109+J112+J113+J134+J138+J148+J153+J164+J198+J201+J204+J216+J218+J220+J223+J233</f>
        <v>7081130</v>
      </c>
    </row>
    <row r="252" spans="4:11" ht="18.75" customHeight="1">
      <c r="D252" s="28" t="s">
        <v>234</v>
      </c>
      <c r="F252" s="31">
        <f>F90+F93+F94+F95+F96+F97+F102+F103+F104+F105+F106+F108+F116+F117</f>
        <v>43972951</v>
      </c>
      <c r="G252" s="31">
        <f>G90+G93+G94+G95+G96+G97+G102+G103+G104+G105+G106+G108+G116+G117</f>
        <v>32898569.04</v>
      </c>
      <c r="H252" s="31">
        <f>H90+H93+H94+H95+H96+H97+H102+H103+H104+H105+H106+H108+H116+H117</f>
        <v>1515.7300000000002</v>
      </c>
      <c r="I252" s="31">
        <f>I90+I93+I94+I95+I96+I97+I102+I103+I104+I105+I106+I108+I116+I117</f>
        <v>44531556.31</v>
      </c>
      <c r="J252" s="31">
        <f>J90+J93+J94+J95+J96+J97+J102+J103+J104+J105+J106+J108+J116+J117</f>
        <v>46084824</v>
      </c>
      <c r="K252" s="32"/>
    </row>
    <row r="253" spans="4:12" ht="17.25" customHeight="1">
      <c r="D253" s="28" t="s">
        <v>235</v>
      </c>
      <c r="F253" s="32">
        <f>F254+F255+F256</f>
        <v>13062473.96</v>
      </c>
      <c r="G253" s="32">
        <f>G254+G255+G256</f>
        <v>10767540.43</v>
      </c>
      <c r="H253" s="32">
        <f>H254+H255+H256</f>
        <v>1856.0900000000001</v>
      </c>
      <c r="I253" s="32">
        <f>I254+I255+I256</f>
        <v>13062473.96</v>
      </c>
      <c r="J253" s="32">
        <f>J254+J255+J256</f>
        <v>10984422</v>
      </c>
      <c r="L253" s="32"/>
    </row>
    <row r="254" spans="4:12" ht="15.75" customHeight="1">
      <c r="D254" s="28" t="s">
        <v>236</v>
      </c>
      <c r="F254" s="33">
        <f>F12+F55+F76+F78+F82+F136+F166+F169+F175+F182+F188+F192+F227</f>
        <v>8469469.96</v>
      </c>
      <c r="G254" s="33">
        <f>G12+G55+G76+G78+G82+G136+G166+G169+G175+G182+G188+G192+G227</f>
        <v>7130206.680000001</v>
      </c>
      <c r="H254" s="33">
        <f>H12+H55+H76+H78+H82+H136+H166+H169+H175+H182+H188+H192+H227</f>
        <v>1129.25</v>
      </c>
      <c r="I254" s="33">
        <f>I12+I55+I76+I78+I82+I136+I166+I169+I175+I182+I188+I192+I227</f>
        <v>8469469.96</v>
      </c>
      <c r="J254" s="33">
        <f>J12+J55+J76+J78+J82+J136+J166+J169+J175+J182+J188+J227</f>
        <v>7451558</v>
      </c>
      <c r="L254" s="32"/>
    </row>
    <row r="255" spans="4:12" ht="19.5" customHeight="1">
      <c r="D255" s="28" t="s">
        <v>237</v>
      </c>
      <c r="F255" s="35">
        <f>F143+F146+F162+F170+F173+F178+F183+F193+F209</f>
        <v>4590004</v>
      </c>
      <c r="G255" s="35">
        <f>G143+G146+G162+G170+G173+G178+G183+G193+G209</f>
        <v>3635833.75</v>
      </c>
      <c r="H255" s="35">
        <f>H143+H146+H162+H170+H173+H178+H183+H193+H209</f>
        <v>676.84</v>
      </c>
      <c r="I255" s="35">
        <f>I143+I146+I162+I170+I173+I178+I183+I193+I209</f>
        <v>4590004</v>
      </c>
      <c r="J255" s="35">
        <f>J143+J146+J162+J170+J173+J178+J183+J193+J209</f>
        <v>3530864</v>
      </c>
      <c r="K255" s="32"/>
      <c r="L255" s="32"/>
    </row>
    <row r="256" spans="4:10" ht="18.75" customHeight="1">
      <c r="D256" s="28" t="s">
        <v>238</v>
      </c>
      <c r="F256" s="34">
        <f>F51</f>
        <v>3000</v>
      </c>
      <c r="G256" s="34">
        <f>G51</f>
        <v>1500</v>
      </c>
      <c r="H256" s="34">
        <f>H51</f>
        <v>50</v>
      </c>
      <c r="I256" s="34">
        <f>I51</f>
        <v>3000</v>
      </c>
      <c r="J256" s="34">
        <f>J51</f>
        <v>2000</v>
      </c>
    </row>
    <row r="257" spans="4:10" ht="18.75" customHeight="1">
      <c r="D257" s="28" t="s">
        <v>239</v>
      </c>
      <c r="F257" s="40">
        <f>F11+F16+F24+F30+F31+F36+F37+F38+F39+F41+F45+F48+F49+F50+F56+F60+F61+F62+F86+F91+F99+F100+F110+F114+F125+F127+F133+F135+F140+F141+F142+F144+F149+F154+F155+F159+F160+F165+F167+F172+F177+F180+F181+F187+F189+F199+F200+F202+F205+F212+F217+F222+F229+F234+F236+F237+F238+F240+F243+F244</f>
        <v>4303026</v>
      </c>
      <c r="G257" s="40">
        <f>G11+G16+G24+G30+G31+G36+G37+G38+G39+G41+G45+G48+G49+G50+G56+G60+G61+G62+G86+G91+G99+G100+G110+G114+G125+G127+G133+G135+G140+G141+G142+G144+G149+G154+G155+G159+G160+G165+G167+G172+G177+G180+G181+G187+G189+G199+G200+G202+G205+G212+G217+G222+G229+G234+G236+G237+G238+G240+G243+G244</f>
        <v>3177585.3300000005</v>
      </c>
      <c r="H257" s="40">
        <f>H11+H16+H24+H30+H31+H36+H37+H38+H39+H41+H45+H48+H49+H50+H56+H60+H61+H62+H86+H91+H99+H100+H110+H114+H125+H127+H133+H135+H140+H141+H142+H144+H149+H154+H155+H159+H160+H165+H167+H172+H177+H180+H181+H187+H189+H199+H200+H202+H205+H212+H217+H222+H229+H234+H236+H237+H238+H240+H243+H244</f>
        <v>3130.05</v>
      </c>
      <c r="I257" s="40">
        <f>I11+I16+I24+I30+I31+I36+I37+I38+I39+I41+I45+I48+I49+I50+I56+I60+I61+I62+I86+I91+I99+I100+I110+I114+I125+I127+I133+I135+I140+I141+I142+I144+I149+I154+I155+I159+I160+I165+I167+I172+I177+I180+I181+I187+I189+I199+I200+I202+I205+I212+I217+I222+I229+I234+I236+I237+I238+I240+I243+I244</f>
        <v>3987588.6799999997</v>
      </c>
      <c r="J257" s="40">
        <f>J11+J16+J24+J30+J31+J36+J37+J38+J39+J41+J45+J48+J49+J50+J56+J60+J61+J62+J86+J91+J99+J100+J110+J114+J125+J127+J133+J135+J140+J141+J142+J144+J149+J154+J155+J159+J160+J165+J167+J172+J177+J180+J181+J187+J189+J199+J200+J202+J205+J212+J217+J222+J229+J234+J236+J237+J238+J240+J243+J244</f>
        <v>3738816</v>
      </c>
    </row>
    <row r="258" spans="4:10" ht="20.25" customHeight="1">
      <c r="D258" s="28" t="s">
        <v>245</v>
      </c>
      <c r="F258" s="37">
        <f>F65+F66+F191+F194</f>
        <v>469992</v>
      </c>
      <c r="G258" s="37">
        <f>G65+G66+G191+G194</f>
        <v>470477.82</v>
      </c>
      <c r="H258" s="37">
        <f>H65+H66+H191+H194</f>
        <v>403.05</v>
      </c>
      <c r="I258" s="37">
        <f>I65+I66+I191+I194</f>
        <v>470477.82</v>
      </c>
      <c r="J258" s="37">
        <f>J65+J66+J191+J194</f>
        <v>99035</v>
      </c>
    </row>
    <row r="259" spans="4:10" ht="20.25" customHeight="1">
      <c r="D259" s="28" t="s">
        <v>246</v>
      </c>
      <c r="F259" s="42">
        <f>F210</f>
        <v>80000</v>
      </c>
      <c r="G259" s="42">
        <f>G210</f>
        <v>80000</v>
      </c>
      <c r="H259" s="42">
        <f>H210</f>
        <v>100</v>
      </c>
      <c r="I259" s="42">
        <f>I210</f>
        <v>80000</v>
      </c>
      <c r="J259" s="42">
        <f>J210</f>
        <v>0</v>
      </c>
    </row>
    <row r="260" spans="4:10" ht="20.25" customHeight="1">
      <c r="D260" s="28" t="s">
        <v>247</v>
      </c>
      <c r="F260" s="43">
        <f>F185+F67+F68</f>
        <v>30233</v>
      </c>
      <c r="G260" s="43">
        <f>G185+G67+G68</f>
        <v>27089.35</v>
      </c>
      <c r="H260" s="43">
        <f>H185+H67+H68</f>
        <v>268.55</v>
      </c>
      <c r="I260" s="43">
        <f>I185+I67+I68</f>
        <v>30233.35</v>
      </c>
      <c r="J260" s="43">
        <f>J185+J67+J68</f>
        <v>10000</v>
      </c>
    </row>
    <row r="261" spans="4:10" ht="21" customHeight="1">
      <c r="D261" s="28" t="s">
        <v>242</v>
      </c>
      <c r="F261" s="41">
        <f>F121+F123+F129</f>
        <v>21215979</v>
      </c>
      <c r="G261" s="41">
        <f>G121+G123+G129</f>
        <v>17835381</v>
      </c>
      <c r="H261" s="41">
        <f>H121+H123+H129</f>
        <v>234.62</v>
      </c>
      <c r="I261" s="41">
        <f>I121+I123+I129</f>
        <v>21215979</v>
      </c>
      <c r="J261" s="41">
        <f>J121+J123+J129</f>
        <v>23286333</v>
      </c>
    </row>
    <row r="262" spans="4:10" ht="19.5" customHeight="1">
      <c r="D262" s="38" t="s">
        <v>244</v>
      </c>
      <c r="F262" s="39">
        <f>F263+F264</f>
        <v>3771014</v>
      </c>
      <c r="G262" s="39">
        <f>G263+G264</f>
        <v>1396940.12</v>
      </c>
      <c r="H262" s="39">
        <f>H263+H264</f>
        <v>234.09</v>
      </c>
      <c r="I262" s="39">
        <f>I263+I264</f>
        <v>2704330.8</v>
      </c>
      <c r="J262" s="39">
        <f>J263+J264</f>
        <v>5280231</v>
      </c>
    </row>
    <row r="263" spans="4:12" ht="20.25" customHeight="1">
      <c r="D263" s="28" t="s">
        <v>241</v>
      </c>
      <c r="F263" s="36">
        <f>F34+F35</f>
        <v>2784043</v>
      </c>
      <c r="G263" s="36">
        <f>G34+G35</f>
        <v>1396940.12</v>
      </c>
      <c r="H263" s="36">
        <f>H34+H35</f>
        <v>234.09</v>
      </c>
      <c r="I263" s="36">
        <f>I34+I35</f>
        <v>1864252</v>
      </c>
      <c r="J263" s="36">
        <f>J34+J35</f>
        <v>1892000</v>
      </c>
      <c r="L263" s="17" t="s">
        <v>249</v>
      </c>
    </row>
    <row r="264" spans="4:12" ht="19.5" customHeight="1">
      <c r="D264" s="28" t="s">
        <v>235</v>
      </c>
      <c r="F264" s="32">
        <f>F20+F63+F69+F70+F71+F72</f>
        <v>986971</v>
      </c>
      <c r="G264" s="32">
        <f>G20+G63+G69+G70+G71+G72</f>
        <v>0</v>
      </c>
      <c r="H264" s="32">
        <f>H20+H63+H69+H70+H71+H72</f>
        <v>0</v>
      </c>
      <c r="I264" s="32">
        <f>I20+I63+I69+I70+I71+I72</f>
        <v>840078.8</v>
      </c>
      <c r="J264" s="32">
        <f>J20+J63+J69+J70+J71+J72</f>
        <v>3388231</v>
      </c>
      <c r="L264" s="39">
        <f>J264-J20-J71-J72</f>
        <v>2412440</v>
      </c>
    </row>
    <row r="265" spans="4:10" ht="12.75" customHeight="1">
      <c r="D265" s="28"/>
      <c r="F265" s="32"/>
      <c r="J265" s="32"/>
    </row>
    <row r="266" spans="4:10" ht="18.75" customHeight="1">
      <c r="D266" s="38" t="s">
        <v>243</v>
      </c>
      <c r="F266" s="39">
        <f>F249+F262</f>
        <v>101728547.96000001</v>
      </c>
      <c r="G266" s="39">
        <f>G249+G262</f>
        <v>77860007.14000002</v>
      </c>
      <c r="H266" s="39">
        <f>H249+H262</f>
        <v>9505.19</v>
      </c>
      <c r="I266" s="39">
        <f>I249+I262</f>
        <v>100388810.36</v>
      </c>
      <c r="J266" s="39">
        <f>J249+J262</f>
        <v>104018092</v>
      </c>
    </row>
    <row r="268" spans="6:10" ht="14.25" customHeight="1">
      <c r="F268" s="32">
        <f>F246-F266</f>
        <v>0</v>
      </c>
      <c r="G268" s="32">
        <f>G246-G266</f>
        <v>0</v>
      </c>
      <c r="H268" s="32">
        <f>H246-H266</f>
        <v>-9428.65</v>
      </c>
      <c r="I268" s="32">
        <f>I246-I266</f>
        <v>0</v>
      </c>
      <c r="J268" s="32">
        <f>J246-J266</f>
        <v>0</v>
      </c>
    </row>
    <row r="269" ht="12.75" customHeight="1">
      <c r="J269" s="32"/>
    </row>
    <row r="270" spans="4:10" ht="18" customHeight="1">
      <c r="D270" s="17" t="s">
        <v>252</v>
      </c>
      <c r="F270" s="32">
        <f>F93+F102</f>
        <v>16953500</v>
      </c>
      <c r="G270" s="32">
        <f>G93+G102</f>
        <v>13091592.899999999</v>
      </c>
      <c r="H270" s="32">
        <f>H93+H102</f>
        <v>159.64999999999998</v>
      </c>
      <c r="I270" s="32">
        <f>I93+I102</f>
        <v>16878491</v>
      </c>
      <c r="J270" s="32">
        <f>J93+J102</f>
        <v>17000000</v>
      </c>
    </row>
    <row r="271" spans="4:10" ht="15.75" customHeight="1">
      <c r="D271" s="17" t="s">
        <v>250</v>
      </c>
      <c r="F271" s="32">
        <f>F251+F252</f>
        <v>50794519</v>
      </c>
      <c r="G271" s="32">
        <f>G251+G252</f>
        <v>38513132.53</v>
      </c>
      <c r="H271" s="32">
        <f>H251+H252</f>
        <v>2730.75</v>
      </c>
      <c r="I271" s="32">
        <f>I251+I252</f>
        <v>51464184.75</v>
      </c>
      <c r="J271" s="32">
        <f>J251+J252</f>
        <v>53165954</v>
      </c>
    </row>
    <row r="273" spans="4:10" ht="18.75" customHeight="1">
      <c r="D273" s="17" t="s">
        <v>251</v>
      </c>
      <c r="F273" s="32">
        <f>F271-F116-F117</f>
        <v>25523029</v>
      </c>
      <c r="G273" s="32">
        <f>G271-G116-G117</f>
        <v>20257224.6</v>
      </c>
      <c r="H273" s="32">
        <f>H271-G116-G117</f>
        <v>-18253177.18</v>
      </c>
      <c r="I273" s="32">
        <f>I271-I116-I117</f>
        <v>25773286.75</v>
      </c>
      <c r="J273" s="32">
        <f>J271-J116-J117</f>
        <v>26092189</v>
      </c>
    </row>
    <row r="275" spans="4:10" ht="18" customHeight="1">
      <c r="D275" s="17" t="s">
        <v>248</v>
      </c>
      <c r="F275" s="32">
        <f>F253+F258+F259+F260</f>
        <v>13642698.96</v>
      </c>
      <c r="G275" s="32">
        <f>G253+G258+G259+G260</f>
        <v>11345107.6</v>
      </c>
      <c r="H275" s="32">
        <f>H253+H258+H259+H260</f>
        <v>2627.6900000000005</v>
      </c>
      <c r="I275" s="32">
        <f>I253+I258+I259+I260</f>
        <v>13643185.13</v>
      </c>
      <c r="J275" s="32">
        <f>J253+J258+J259+J260</f>
        <v>11093457</v>
      </c>
    </row>
  </sheetData>
  <sheetProtection/>
  <mergeCells count="2">
    <mergeCell ref="A2:E2"/>
    <mergeCell ref="A4:B4"/>
  </mergeCells>
  <printOptions/>
  <pageMargins left="0.7086614173228347" right="0.7086614173228347" top="0.984251968503937" bottom="0.7086614173228347" header="0.7874015748031497" footer="0.7874015748031497"/>
  <pageSetup firstPageNumber="1" useFirstPageNumber="1" horizontalDpi="600" verticalDpi="600" orientation="portrait" paperSize="9" scale="45" r:id="rId1"/>
  <headerFooter alignWithMargins="0">
    <oddFooter>&amp;CStrona &amp;P</oddFooter>
  </headerFooter>
  <rowBreaks count="6" manualBreakCount="6">
    <brk id="51" max="10" man="1"/>
    <brk id="82" max="10" man="1"/>
    <brk id="140" max="10" man="1"/>
    <brk id="175" max="10" man="1"/>
    <brk id="212" max="10" man="1"/>
    <brk id="246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 customHeight="1"/>
  <cols>
    <col min="1" max="1" width="11.57421875" style="0" bestFit="1" customWidth="1"/>
  </cols>
  <sheetData/>
  <sheetProtection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 customHeight="1"/>
  <cols>
    <col min="1" max="1" width="11.57421875" style="0" bestFit="1" customWidth="1"/>
  </cols>
  <sheetData/>
  <sheetProtection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lstecula</dc:creator>
  <cp:keywords/>
  <dc:description/>
  <cp:lastModifiedBy>lstecula</cp:lastModifiedBy>
  <cp:lastPrinted>2014-11-12T08:08:05Z</cp:lastPrinted>
  <dcterms:created xsi:type="dcterms:W3CDTF">2014-10-22T12:41:03Z</dcterms:created>
  <dcterms:modified xsi:type="dcterms:W3CDTF">2014-11-12T08:09:12Z</dcterms:modified>
  <cp:category/>
  <cp:version/>
  <cp:contentType/>
  <cp:contentStatus/>
</cp:coreProperties>
</file>