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'Arkusz1'!$B$1:$L$174</definedName>
  </definedNames>
  <calcPr fullCalcOnLoad="1"/>
</workbook>
</file>

<file path=xl/sharedStrings.xml><?xml version="1.0" encoding="utf-8"?>
<sst xmlns="http://schemas.openxmlformats.org/spreadsheetml/2006/main" count="204" uniqueCount="153">
  <si>
    <t>Źródło dochodu</t>
  </si>
  <si>
    <t>P l a n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</si>
  <si>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</si>
  <si>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</si>
  <si>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</si>
  <si>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</si>
  <si>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</si>
  <si>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</si>
  <si>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Wpływy z różnych  opłat</t>
  </si>
  <si>
    <t>Wpływy z różnych dochodów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</si>
  <si>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</si>
  <si>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</si>
  <si>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</si>
  <si>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</si>
  <si>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</si>
  <si>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</si>
  <si>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</si>
  <si>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opłacany w formie karty podatkowej</t>
  </si>
  <si>
    <t>Podatek od spadków i darowizn</t>
  </si>
  <si>
    <t>Podatek od posiadania psów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</si>
  <si>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</si>
  <si>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</si>
  <si>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</si>
  <si>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Podatek od dział.gosp.osób fizycznych</t>
  </si>
  <si>
    <t>Grzywny, mandaty i inne kary pieniężne od ludności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</si>
  <si>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</si>
  <si>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</si>
  <si>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</si>
  <si>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</si>
  <si>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</si>
  <si>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</si>
  <si>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</si>
  <si>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</si>
  <si>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</si>
  <si>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</si>
  <si>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</si>
  <si>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RAZEM DOCHODY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</si>
  <si>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</si>
  <si>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</si>
  <si>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</si>
  <si>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</si>
  <si>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</si>
  <si>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</si>
  <si>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</si>
  <si>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</si>
  <si>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</si>
  <si>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Dochody z najmu i dzierżawy składników majątkowych Skarbu Państwa lub jst oraz innych umów o podobnym charakterze</t>
  </si>
  <si>
    <t>w zł</t>
  </si>
  <si>
    <t>Dział 600</t>
  </si>
  <si>
    <t>Transport i łączność</t>
  </si>
  <si>
    <t>Wpływy z opłaty administracyjnej...</t>
  </si>
  <si>
    <t>Nazwa</t>
  </si>
  <si>
    <t>działu</t>
  </si>
  <si>
    <t>Wykonanie</t>
  </si>
  <si>
    <t>%</t>
  </si>
  <si>
    <t>wyk.</t>
  </si>
  <si>
    <t>Dochody z najmu i dzierżawy składników majątkowych SP lub jst ...</t>
  </si>
  <si>
    <t>Wpływy z innych lokalnych opłat pobieranych przez jst na podstawie odrębnych ustaw</t>
  </si>
  <si>
    <t>Zał. Nr 1</t>
  </si>
  <si>
    <t>Przewid.           wykonanie</t>
  </si>
  <si>
    <t>Wsk.</t>
  </si>
  <si>
    <t xml:space="preserve">7 ; 6 </t>
  </si>
  <si>
    <t xml:space="preserve">Wpływy z usług </t>
  </si>
  <si>
    <t>Wpływy z różnych dochodów (należności po zlikwidowanym zakładzie budżetowym MZMK)</t>
  </si>
  <si>
    <t>wpływy z innych lokalnych opłat</t>
  </si>
  <si>
    <t>Dochody  budżetowe na 2004 rok</t>
  </si>
  <si>
    <t>2003 rok</t>
  </si>
  <si>
    <t>30.09.2003 r</t>
  </si>
  <si>
    <t>O490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</si>
  <si>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</si>
  <si>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</si>
  <si>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</si>
  <si>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</si>
  <si>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</si>
  <si>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</si>
  <si>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</si>
  <si>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</si>
  <si>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</si>
  <si>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O920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</si>
  <si>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</si>
  <si>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</si>
  <si>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</si>
  <si>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</si>
  <si>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</si>
  <si>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</si>
  <si>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</si>
  <si>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</si>
  <si>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</si>
  <si>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0370</t>
  </si>
  <si>
    <t>0410</t>
  </si>
  <si>
    <t>0430</t>
  </si>
  <si>
    <t>0450</t>
  </si>
  <si>
    <t>0490</t>
  </si>
  <si>
    <t>0500</t>
  </si>
  <si>
    <t>0910</t>
  </si>
  <si>
    <t>2920</t>
  </si>
  <si>
    <t>2030</t>
  </si>
  <si>
    <t>2310</t>
  </si>
  <si>
    <t>0480</t>
  </si>
  <si>
    <t>Dochody od osób prawnych,od osób fiz.i od innych jedn.nie posiadających osobowości prawnej oraz wydatki związane z ich poborem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</si>
  <si>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</si>
  <si>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</si>
  <si>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</si>
  <si>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6330</t>
  </si>
  <si>
    <t>Dotacje celowe otrzymane z budżetu państwa na realizację inwestycji i zakupów inwestycyjnych własnych gmin</t>
  </si>
  <si>
    <t>2360</t>
  </si>
  <si>
    <t>Dochody jednostek samorządu terytorialnego związane z realizacją zadań z zakresu administracji rządowej oraz innych zadań zleconych ustawami</t>
  </si>
  <si>
    <t>Wpływy z tytułu przekształcenia prawa użytkowania wieczystego przysł.osobom fizycznym w prawo własności</t>
  </si>
  <si>
    <t>Plan</t>
  </si>
  <si>
    <r>
      <t xml:space="preserve">w tym: </t>
    </r>
    <r>
      <rPr>
        <b/>
        <sz val="14"/>
        <rFont val="Arial CE"/>
        <family val="2"/>
      </rPr>
      <t>część oświatowa</t>
    </r>
  </si>
  <si>
    <t xml:space="preserve">Wykonanie </t>
  </si>
  <si>
    <t>Wyk.</t>
  </si>
  <si>
    <t>Dotacje celowe przekazane z budżetu państwa na realizację inwestycji i zakupów inwestycyjnych własnych gmin</t>
  </si>
  <si>
    <t>Dział 853</t>
  </si>
  <si>
    <t>Pozostałe zadania z zakresu polityki społecznej</t>
  </si>
  <si>
    <t>2440</t>
  </si>
  <si>
    <t>Dotacje otrzymane z funduszy celowych na realizację zadań bieżących jednostek sektora finansów publicznych</t>
  </si>
  <si>
    <t>6292</t>
  </si>
  <si>
    <t>Środki na dofinansowanie własnych inwestycji gmin (związków gmin), powiatów (związków powiatów), samorządów województw, pozyskane z innych źródeł</t>
  </si>
  <si>
    <t>Dział 921</t>
  </si>
  <si>
    <t>Kultura i ochrona dziedzictwa narodowego</t>
  </si>
  <si>
    <t>2330</t>
  </si>
  <si>
    <t>Dotacje celowe otrzymane od samorządu województwa na zadania bieżące na podstawie porozumień (umów) między jst.</t>
  </si>
  <si>
    <t>6310</t>
  </si>
  <si>
    <t>Dotacje celowe otrzymane z budżetu państwa na  inwestyce i zakupy inwestycyjne z zakresu administracji rządowej oraz innych zadań zleconych gminom ustawami</t>
  </si>
  <si>
    <t>2380</t>
  </si>
  <si>
    <t>Wpływy do budżetu części zysku gospodarstwa pomocniczego</t>
  </si>
  <si>
    <t>0330</t>
  </si>
  <si>
    <t>Podatek leśny</t>
  </si>
  <si>
    <t>0130</t>
  </si>
  <si>
    <t>Wpływy z opłaty restrukturyzacyjnej</t>
  </si>
  <si>
    <t>Dotacje celowe przekazane z budżetu państwa na inwestycje i zakupy inwestycyjne z zakresu administracji rządowej oraz innych zadań zleconych gminom ustawami</t>
  </si>
  <si>
    <t>Pozostałe odsetki (sprzedaż ratalna)</t>
  </si>
  <si>
    <t>01.01.2004 r.</t>
  </si>
  <si>
    <t>31.12.2004 r.</t>
  </si>
  <si>
    <t xml:space="preserve">Wpływy z różnych opłat </t>
  </si>
  <si>
    <t>Dochody z najmu  i dzierżawy składników majątkowych  SP, jst lub innych jednostek zaliczanych do sektora fin. publ. oraz innych umów o podobnym charakterze</t>
  </si>
  <si>
    <t>Wpływy z opłat za zarząd, użytkowanie i użytkowanie wieczyste nieruchomości</t>
  </si>
  <si>
    <t>0890</t>
  </si>
  <si>
    <t>Odsetki za nieterminowe rozliczenia, płacone przez urząd skarbowy</t>
  </si>
  <si>
    <t>Wpłaty z tytułu odpłatnego nabycia prawa własności oraz prawa użytkowania  wieczystego nieruchomości</t>
  </si>
  <si>
    <t>Wpływy z różnych opłat</t>
  </si>
  <si>
    <t>Dotacje celowe otrzymane z budżetu państwa na realizacje zadań bieżących z zakresu administracji rządowej oraz innych zadań zleconych gminie ustawami</t>
  </si>
  <si>
    <t>0740</t>
  </si>
  <si>
    <t>Dywidendy i kwoty uzyskane ze zbycia praw majątkowych</t>
  </si>
  <si>
    <t xml:space="preserve">           uzupełnienie subwencji</t>
  </si>
  <si>
    <t xml:space="preserve">           część rekompensująca</t>
  </si>
  <si>
    <t xml:space="preserve">           część wyrównawcza</t>
  </si>
  <si>
    <t xml:space="preserve">           w tym: kwota podstawowa</t>
  </si>
  <si>
    <t xml:space="preserve">Podatek od dział.gosp.osób fizycznych </t>
  </si>
  <si>
    <t>0580</t>
  </si>
  <si>
    <t>Wpływy z różnych opłat (sprzedaż drewna)</t>
  </si>
  <si>
    <t>Grzywny i inne kary pieniężne od osób prawnych i innych jednostek organizacyjnych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</si>
</sst>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_-* #,##0.0\ &quot;zł&quot;_-;\-* #,##0.0\ &quot;zł&quot;_-;_-* &quot;-&quot;?\ &quot;zł&quot;_-;_-@_-"/>
    <numFmt numFmtId="177" formatCode="_-* #,##0.0\ _z_ł_-;\-* #,##0.0\ _z_ł_-;_-* &quot;-&quot;?\ _z_ł_-;_-@_-"/>
  </numFmts>
  <fonts count="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49" fontId="3" fillId="0" borderId="4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168" fontId="3" fillId="0" borderId="5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72" fontId="3" fillId="0" borderId="4" xfId="17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wrapText="1"/>
    </xf>
    <xf numFmtId="41" fontId="2" fillId="0" borderId="1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172" fontId="2" fillId="0" borderId="4" xfId="17" applyNumberFormat="1" applyFont="1" applyBorder="1" applyAlignment="1">
      <alignment/>
    </xf>
    <xf numFmtId="41" fontId="2" fillId="0" borderId="10" xfId="17" applyNumberFormat="1" applyFont="1" applyBorder="1" applyAlignment="1">
      <alignment/>
    </xf>
    <xf numFmtId="41" fontId="2" fillId="0" borderId="4" xfId="17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/>
    </xf>
    <xf numFmtId="168" fontId="2" fillId="0" borderId="9" xfId="0" applyNumberFormat="1" applyFont="1" applyBorder="1" applyAlignment="1">
      <alignment/>
    </xf>
    <xf numFmtId="172" fontId="2" fillId="0" borderId="9" xfId="17" applyNumberFormat="1" applyFont="1" applyBorder="1" applyAlignment="1">
      <alignment/>
    </xf>
    <xf numFmtId="168" fontId="2" fillId="0" borderId="0" xfId="17" applyNumberFormat="1" applyFont="1" applyBorder="1" applyAlignment="1">
      <alignment/>
    </xf>
    <xf numFmtId="172" fontId="2" fillId="0" borderId="5" xfId="17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/>
    </xf>
    <xf numFmtId="172" fontId="3" fillId="0" borderId="4" xfId="17" applyNumberFormat="1" applyFont="1" applyBorder="1" applyAlignment="1">
      <alignment/>
    </xf>
    <xf numFmtId="172" fontId="3" fillId="0" borderId="8" xfId="17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wrapText="1"/>
    </xf>
    <xf numFmtId="168" fontId="2" fillId="0" borderId="7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172" fontId="2" fillId="0" borderId="8" xfId="17" applyNumberFormat="1" applyFont="1" applyBorder="1" applyAlignment="1">
      <alignment/>
    </xf>
    <xf numFmtId="168" fontId="2" fillId="0" borderId="8" xfId="17" applyNumberFormat="1" applyFont="1" applyBorder="1" applyAlignment="1">
      <alignment/>
    </xf>
    <xf numFmtId="168" fontId="2" fillId="0" borderId="1" xfId="17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8" fontId="2" fillId="0" borderId="7" xfId="17" applyNumberFormat="1" applyFont="1" applyBorder="1" applyAlignment="1">
      <alignment/>
    </xf>
    <xf numFmtId="168" fontId="2" fillId="0" borderId="9" xfId="17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168" fontId="2" fillId="0" borderId="11" xfId="0" applyNumberFormat="1" applyFont="1" applyBorder="1" applyAlignment="1">
      <alignment/>
    </xf>
    <xf numFmtId="49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168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168" fontId="2" fillId="0" borderId="4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3" fontId="2" fillId="0" borderId="8" xfId="15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2" fillId="0" borderId="4" xfId="17" applyNumberFormat="1" applyFont="1" applyBorder="1" applyAlignment="1">
      <alignment/>
    </xf>
    <xf numFmtId="49" fontId="2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3" fillId="0" borderId="8" xfId="0" applyNumberFormat="1" applyFont="1" applyBorder="1" applyAlignment="1">
      <alignment/>
    </xf>
    <xf numFmtId="172" fontId="2" fillId="0" borderId="1" xfId="17" applyNumberFormat="1" applyFont="1" applyBorder="1" applyAlignment="1">
      <alignment/>
    </xf>
    <xf numFmtId="0" fontId="2" fillId="0" borderId="8" xfId="0" applyFont="1" applyBorder="1" applyAlignment="1">
      <alignment/>
    </xf>
    <xf numFmtId="172" fontId="2" fillId="0" borderId="6" xfId="17" applyNumberFormat="1" applyFont="1" applyBorder="1" applyAlignment="1">
      <alignment/>
    </xf>
    <xf numFmtId="0" fontId="2" fillId="0" borderId="8" xfId="0" applyFont="1" applyBorder="1" applyAlignment="1">
      <alignment vertical="top"/>
    </xf>
    <xf numFmtId="49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172" fontId="2" fillId="0" borderId="13" xfId="17" applyNumberFormat="1" applyFont="1" applyBorder="1" applyAlignment="1">
      <alignment/>
    </xf>
    <xf numFmtId="168" fontId="2" fillId="0" borderId="8" xfId="17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8" xfId="0" applyNumberFormat="1" applyFont="1" applyBorder="1" applyAlignment="1">
      <alignment horizontal="center" wrapText="1"/>
    </xf>
    <xf numFmtId="41" fontId="2" fillId="0" borderId="8" xfId="17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4" xfId="0" applyNumberFormat="1" applyFont="1" applyBorder="1" applyAlignment="1">
      <alignment horizontal="center" wrapText="1"/>
    </xf>
    <xf numFmtId="41" fontId="2" fillId="0" borderId="4" xfId="17" applyNumberFormat="1" applyFont="1" applyBorder="1" applyAlignment="1">
      <alignment horizontal="center" wrapText="1"/>
    </xf>
    <xf numFmtId="41" fontId="2" fillId="0" borderId="4" xfId="17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8" fontId="2" fillId="0" borderId="0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/>
    </xf>
    <xf numFmtId="49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172" fontId="2" fillId="0" borderId="14" xfId="17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0" xfId="17" applyNumberFormat="1" applyFont="1" applyBorder="1" applyAlignment="1">
      <alignment/>
    </xf>
    <xf numFmtId="0" fontId="2" fillId="0" borderId="4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168" fontId="3" fillId="0" borderId="7" xfId="0" applyNumberFormat="1" applyFont="1" applyBorder="1" applyAlignment="1">
      <alignment/>
    </xf>
    <xf numFmtId="168" fontId="3" fillId="0" borderId="8" xfId="0" applyNumberFormat="1" applyFont="1" applyBorder="1" applyAlignment="1">
      <alignment shrinkToFit="1"/>
    </xf>
    <xf numFmtId="172" fontId="3" fillId="0" borderId="13" xfId="17" applyNumberFormat="1" applyFont="1" applyBorder="1" applyAlignment="1">
      <alignment/>
    </xf>
    <xf numFmtId="168" fontId="2" fillId="0" borderId="9" xfId="0" applyNumberFormat="1" applyFont="1" applyBorder="1" applyAlignment="1">
      <alignment shrinkToFit="1"/>
    </xf>
    <xf numFmtId="168" fontId="2" fillId="0" borderId="4" xfId="0" applyNumberFormat="1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shrinkToFit="1"/>
    </xf>
    <xf numFmtId="41" fontId="2" fillId="0" borderId="8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168" fontId="2" fillId="0" borderId="10" xfId="0" applyNumberFormat="1" applyFont="1" applyBorder="1" applyAlignment="1">
      <alignment/>
    </xf>
    <xf numFmtId="172" fontId="2" fillId="0" borderId="0" xfId="17" applyNumberFormat="1" applyFont="1" applyBorder="1" applyAlignment="1">
      <alignment/>
    </xf>
    <xf numFmtId="172" fontId="3" fillId="0" borderId="3" xfId="17" applyNumberFormat="1" applyFont="1" applyBorder="1" applyAlignment="1">
      <alignment/>
    </xf>
    <xf numFmtId="172" fontId="3" fillId="0" borderId="1" xfId="17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8" fontId="2" fillId="0" borderId="11" xfId="17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168" fontId="3" fillId="0" borderId="9" xfId="0" applyNumberFormat="1" applyFont="1" applyBorder="1" applyAlignment="1">
      <alignment/>
    </xf>
    <xf numFmtId="172" fontId="3" fillId="0" borderId="9" xfId="17" applyNumberFormat="1" applyFont="1" applyBorder="1" applyAlignment="1">
      <alignment vertical="center"/>
    </xf>
    <xf numFmtId="49" fontId="2" fillId="0" borderId="4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center" wrapText="1"/>
    </xf>
    <xf numFmtId="41" fontId="2" fillId="0" borderId="8" xfId="17" applyNumberFormat="1" applyFont="1" applyBorder="1" applyAlignment="1">
      <alignment horizontal="center" wrapText="1"/>
    </xf>
    <xf numFmtId="177" fontId="3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68" fontId="2" fillId="0" borderId="12" xfId="17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2" fontId="2" fillId="0" borderId="10" xfId="17" applyNumberFormat="1" applyFont="1" applyBorder="1" applyAlignment="1">
      <alignment/>
    </xf>
    <xf numFmtId="168" fontId="2" fillId="0" borderId="10" xfId="17" applyNumberFormat="1" applyFont="1" applyBorder="1" applyAlignment="1">
      <alignment horizontal="right"/>
    </xf>
    <xf numFmtId="168" fontId="2" fillId="0" borderId="10" xfId="17" applyNumberFormat="1" applyFont="1" applyBorder="1" applyAlignment="1">
      <alignment horizontal="center"/>
    </xf>
    <xf numFmtId="177" fontId="2" fillId="0" borderId="10" xfId="17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8" fontId="3" fillId="0" borderId="12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 shrinkToFit="1"/>
    </xf>
    <xf numFmtId="177" fontId="3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/>
    </xf>
    <xf numFmtId="41" fontId="2" fillId="0" borderId="8" xfId="17" applyNumberFormat="1" applyFont="1" applyBorder="1" applyAlignment="1">
      <alignment/>
    </xf>
    <xf numFmtId="172" fontId="3" fillId="0" borderId="6" xfId="17" applyNumberFormat="1" applyFont="1" applyBorder="1" applyAlignment="1">
      <alignment/>
    </xf>
    <xf numFmtId="168" fontId="2" fillId="0" borderId="1" xfId="17" applyNumberFormat="1" applyFont="1" applyBorder="1" applyAlignment="1">
      <alignment horizontal="center"/>
    </xf>
    <xf numFmtId="168" fontId="2" fillId="0" borderId="4" xfId="17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8" fontId="3" fillId="0" borderId="1" xfId="17" applyNumberFormat="1" applyFont="1" applyBorder="1" applyAlignment="1">
      <alignment horizontal="right"/>
    </xf>
    <xf numFmtId="168" fontId="3" fillId="0" borderId="4" xfId="17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2" fillId="0" borderId="1" xfId="17" applyNumberFormat="1" applyFont="1" applyBorder="1" applyAlignment="1">
      <alignment horizontal="right"/>
    </xf>
    <xf numFmtId="177" fontId="2" fillId="0" borderId="4" xfId="17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9" xfId="17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2" fillId="0" borderId="9" xfId="17" applyNumberFormat="1" applyFont="1" applyBorder="1" applyAlignment="1">
      <alignment horizontal="right"/>
    </xf>
    <xf numFmtId="168" fontId="2" fillId="0" borderId="4" xfId="17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2" fillId="0" borderId="1" xfId="17" applyNumberFormat="1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172" fontId="3" fillId="0" borderId="1" xfId="17" applyNumberFormat="1" applyFont="1" applyBorder="1" applyAlignment="1">
      <alignment horizontal="center"/>
    </xf>
    <xf numFmtId="172" fontId="3" fillId="0" borderId="9" xfId="17" applyNumberFormat="1" applyFont="1" applyBorder="1" applyAlignment="1">
      <alignment horizontal="center"/>
    </xf>
    <xf numFmtId="172" fontId="3" fillId="0" borderId="4" xfId="17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168" fontId="2" fillId="0" borderId="9" xfId="17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8" fontId="2" fillId="0" borderId="9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72" fontId="2" fillId="0" borderId="9" xfId="17" applyNumberFormat="1" applyFont="1" applyBorder="1" applyAlignment="1">
      <alignment horizontal="center"/>
    </xf>
    <xf numFmtId="172" fontId="2" fillId="0" borderId="4" xfId="17" applyNumberFormat="1" applyFont="1" applyBorder="1" applyAlignment="1">
      <alignment horizontal="center"/>
    </xf>
    <xf numFmtId="172" fontId="2" fillId="0" borderId="1" xfId="17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41" fontId="2" fillId="0" borderId="1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37" fontId="3" fillId="0" borderId="1" xfId="17" applyNumberFormat="1" applyFont="1" applyBorder="1" applyAlignment="1">
      <alignment horizontal="center"/>
    </xf>
    <xf numFmtId="37" fontId="3" fillId="0" borderId="9" xfId="17" applyNumberFormat="1" applyFont="1" applyBorder="1" applyAlignment="1">
      <alignment horizontal="center"/>
    </xf>
    <xf numFmtId="37" fontId="3" fillId="0" borderId="4" xfId="17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8" fontId="3" fillId="0" borderId="1" xfId="17" applyNumberFormat="1" applyFont="1" applyBorder="1" applyAlignment="1">
      <alignment horizontal="center"/>
    </xf>
    <xf numFmtId="168" fontId="3" fillId="0" borderId="4" xfId="17" applyNumberFormat="1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181"/>
  <sheetViews>
    <sheetView tabSelected="1" zoomScale="75" zoomScaleNormal="75" workbookViewId="0" topLeftCell="C162">
      <selection activeCell="L173" sqref="L173"/>
    </sheetView>
  </sheetViews>
  <sheetFormatPr defaultColWidth="9.00390625" defaultRowHeight="12.75"/>
  <cols>
    <col min="1" max="1" width="5.00390625" style="0" customWidth="1"/>
    <col min="2" max="2" width="12.75390625" style="1" customWidth="1"/>
    <col min="3" max="3" width="64.625" style="0" customWidth="1"/>
    <col min="4" max="4" width="18.00390625" style="0" hidden="1" customWidth="1"/>
    <col min="5" max="5" width="16.625" style="0" hidden="1" customWidth="1"/>
    <col min="6" max="6" width="11.75390625" style="0" hidden="1" customWidth="1"/>
    <col min="7" max="7" width="17.125" style="0" hidden="1" customWidth="1"/>
    <col min="8" max="8" width="18.375" style="0" customWidth="1"/>
    <col min="9" max="9" width="14.125" style="0" hidden="1" customWidth="1"/>
    <col min="10" max="11" width="17.75390625" style="0" customWidth="1"/>
    <col min="12" max="12" width="14.625" style="0" customWidth="1"/>
  </cols>
  <sheetData>
    <row r="1" spans="2:12" ht="18">
      <c r="B1" s="4"/>
      <c r="C1" s="6" t="s">
        <v>65</v>
      </c>
      <c r="D1" s="5"/>
      <c r="E1" s="6" t="s">
        <v>38</v>
      </c>
      <c r="F1" s="5"/>
      <c r="G1" s="5"/>
      <c r="I1" s="5"/>
      <c r="J1" s="5"/>
      <c r="K1" s="5"/>
      <c r="L1" s="7" t="s">
        <v>58</v>
      </c>
    </row>
    <row r="2" spans="2:12" ht="18">
      <c r="B2" s="4"/>
      <c r="C2" s="7" t="s">
        <v>38</v>
      </c>
      <c r="D2" s="5"/>
      <c r="E2" s="5"/>
      <c r="F2" s="5"/>
      <c r="G2" s="5"/>
      <c r="H2" s="5"/>
      <c r="I2" s="5"/>
      <c r="J2" s="5"/>
      <c r="K2" s="5"/>
      <c r="L2" s="5"/>
    </row>
    <row r="3" spans="2:12" ht="18">
      <c r="B3" s="4"/>
      <c r="C3" s="8"/>
      <c r="D3" s="5"/>
      <c r="E3" s="5" t="s">
        <v>38</v>
      </c>
      <c r="F3" s="5"/>
      <c r="G3" s="5"/>
      <c r="H3" s="9" t="s">
        <v>47</v>
      </c>
      <c r="I3" s="5"/>
      <c r="J3" s="5"/>
      <c r="K3" s="5"/>
      <c r="L3" s="5"/>
    </row>
    <row r="4" spans="2:12" ht="27.75" customHeight="1">
      <c r="B4" s="10" t="s">
        <v>51</v>
      </c>
      <c r="C4" s="11" t="s">
        <v>0</v>
      </c>
      <c r="D4" s="12" t="s">
        <v>1</v>
      </c>
      <c r="E4" s="13" t="s">
        <v>53</v>
      </c>
      <c r="F4" s="14" t="s">
        <v>54</v>
      </c>
      <c r="G4" s="15" t="s">
        <v>59</v>
      </c>
      <c r="H4" s="16" t="s">
        <v>108</v>
      </c>
      <c r="I4" s="16" t="s">
        <v>60</v>
      </c>
      <c r="J4" s="16" t="s">
        <v>108</v>
      </c>
      <c r="K4" s="16" t="s">
        <v>110</v>
      </c>
      <c r="L4" s="16" t="s">
        <v>111</v>
      </c>
    </row>
    <row r="5" spans="2:12" ht="18">
      <c r="B5" s="17" t="s">
        <v>52</v>
      </c>
      <c r="C5" s="18"/>
      <c r="D5" s="19" t="s">
        <v>66</v>
      </c>
      <c r="E5" s="20" t="s">
        <v>67</v>
      </c>
      <c r="F5" s="21" t="s">
        <v>55</v>
      </c>
      <c r="G5" s="19">
        <v>2003</v>
      </c>
      <c r="H5" s="22" t="s">
        <v>133</v>
      </c>
      <c r="I5" s="23" t="s">
        <v>61</v>
      </c>
      <c r="J5" s="22" t="s">
        <v>134</v>
      </c>
      <c r="K5" s="22" t="s">
        <v>134</v>
      </c>
      <c r="L5" s="22" t="s">
        <v>54</v>
      </c>
    </row>
    <row r="6" spans="2:12" ht="18">
      <c r="B6" s="24">
        <v>1</v>
      </c>
      <c r="C6" s="25">
        <v>2</v>
      </c>
      <c r="D6" s="26">
        <v>3</v>
      </c>
      <c r="E6" s="27">
        <v>4</v>
      </c>
      <c r="F6" s="27">
        <v>5</v>
      </c>
      <c r="G6" s="28">
        <v>6</v>
      </c>
      <c r="H6" s="29">
        <v>3</v>
      </c>
      <c r="I6" s="29">
        <v>8</v>
      </c>
      <c r="J6" s="29">
        <v>4</v>
      </c>
      <c r="K6" s="29">
        <v>5</v>
      </c>
      <c r="L6" s="29">
        <v>6</v>
      </c>
    </row>
    <row r="7" spans="2:12" ht="18">
      <c r="B7" s="24"/>
      <c r="C7" s="25"/>
      <c r="D7" s="5"/>
      <c r="E7" s="30"/>
      <c r="F7" s="31"/>
      <c r="G7" s="32"/>
      <c r="H7" s="30"/>
      <c r="I7" s="30"/>
      <c r="J7" s="30"/>
      <c r="K7" s="30"/>
      <c r="L7" s="30"/>
    </row>
    <row r="8" spans="2:12" ht="18">
      <c r="B8" s="33" t="s">
        <v>48</v>
      </c>
      <c r="C8" s="34" t="s">
        <v>49</v>
      </c>
      <c r="D8" s="35">
        <f>SUM(D9:D10)</f>
        <v>42800</v>
      </c>
      <c r="E8" s="36">
        <f>SUM(E9:E10)</f>
        <v>34100</v>
      </c>
      <c r="F8" s="37">
        <f>(E8/D8)*100</f>
        <v>79.67289719626169</v>
      </c>
      <c r="G8" s="36">
        <f>SUM(G9:G10)</f>
        <v>36400</v>
      </c>
      <c r="H8" s="36">
        <f>SUM(H9:H13)</f>
        <v>42000</v>
      </c>
      <c r="I8" s="37">
        <f>(H8/G8)*100</f>
        <v>115.38461538461537</v>
      </c>
      <c r="J8" s="36">
        <f>SUM(J9:J13)</f>
        <v>342000</v>
      </c>
      <c r="K8" s="36">
        <f>SUM(K9:K13)</f>
        <v>344977</v>
      </c>
      <c r="L8" s="161">
        <f>(K8/J8)*100</f>
        <v>100.8704678362573</v>
      </c>
    </row>
    <row r="9" spans="2:12" ht="36">
      <c r="B9" s="38" t="s">
        <v>68</v>
      </c>
      <c r="C9" s="39" t="s">
        <v>57</v>
      </c>
      <c r="D9" s="40">
        <v>12000</v>
      </c>
      <c r="E9" s="41">
        <v>4200</v>
      </c>
      <c r="F9" s="42">
        <v>0</v>
      </c>
      <c r="G9" s="43">
        <v>5600</v>
      </c>
      <c r="H9" s="44">
        <v>5000</v>
      </c>
      <c r="I9" s="42">
        <f>(H9/G9)*100</f>
        <v>89.28571428571429</v>
      </c>
      <c r="J9" s="44">
        <v>5000</v>
      </c>
      <c r="K9" s="44">
        <v>2660</v>
      </c>
      <c r="L9" s="162">
        <f>(K9/J9)*100</f>
        <v>53.2</v>
      </c>
    </row>
    <row r="10" spans="2:12" ht="18">
      <c r="B10" s="224" t="s">
        <v>69</v>
      </c>
      <c r="C10" s="186" t="s">
        <v>56</v>
      </c>
      <c r="D10" s="46">
        <v>30800</v>
      </c>
      <c r="E10" s="47">
        <v>29900</v>
      </c>
      <c r="F10" s="48">
        <v>0</v>
      </c>
      <c r="G10" s="49">
        <v>30800</v>
      </c>
      <c r="H10" s="205">
        <v>37000</v>
      </c>
      <c r="I10" s="48">
        <f>(H10/G10)*100</f>
        <v>120.12987012987013</v>
      </c>
      <c r="J10" s="205">
        <v>37000</v>
      </c>
      <c r="K10" s="205">
        <v>42317</v>
      </c>
      <c r="L10" s="196">
        <f>(K10/J10)*100</f>
        <v>114.37027027027027</v>
      </c>
    </row>
    <row r="11" spans="2:12" ht="18">
      <c r="B11" s="225"/>
      <c r="C11" s="206"/>
      <c r="D11" s="46"/>
      <c r="E11" s="47"/>
      <c r="F11" s="48"/>
      <c r="G11" s="50"/>
      <c r="H11" s="203"/>
      <c r="I11" s="42"/>
      <c r="J11" s="203"/>
      <c r="K11" s="203"/>
      <c r="L11" s="197"/>
    </row>
    <row r="12" spans="1:12" ht="25.5" customHeight="1">
      <c r="A12" s="258"/>
      <c r="B12" s="224" t="s">
        <v>103</v>
      </c>
      <c r="C12" s="186" t="s">
        <v>112</v>
      </c>
      <c r="D12" s="117">
        <v>30800</v>
      </c>
      <c r="E12" s="47">
        <v>29900</v>
      </c>
      <c r="F12" s="48">
        <v>0</v>
      </c>
      <c r="G12" s="49">
        <v>30800</v>
      </c>
      <c r="H12" s="205">
        <v>0</v>
      </c>
      <c r="I12" s="146"/>
      <c r="J12" s="184">
        <v>300000</v>
      </c>
      <c r="K12" s="184">
        <v>300000</v>
      </c>
      <c r="L12" s="196">
        <f>(K12/J12)*100</f>
        <v>100</v>
      </c>
    </row>
    <row r="13" spans="1:12" ht="24" customHeight="1">
      <c r="A13" s="258"/>
      <c r="B13" s="225"/>
      <c r="C13" s="206"/>
      <c r="D13" s="145"/>
      <c r="E13" s="77"/>
      <c r="F13" s="42"/>
      <c r="G13" s="50"/>
      <c r="H13" s="203"/>
      <c r="I13" s="121"/>
      <c r="J13" s="185"/>
      <c r="K13" s="185"/>
      <c r="L13" s="197"/>
    </row>
    <row r="14" spans="1:12" ht="18">
      <c r="A14" s="167"/>
      <c r="B14" s="129"/>
      <c r="C14" s="150"/>
      <c r="D14" s="145"/>
      <c r="E14" s="145"/>
      <c r="F14" s="168"/>
      <c r="G14" s="168"/>
      <c r="H14" s="169"/>
      <c r="I14" s="121"/>
      <c r="J14" s="170"/>
      <c r="K14" s="170"/>
      <c r="L14" s="171"/>
    </row>
    <row r="15" spans="2:12" ht="33.75" customHeight="1">
      <c r="B15" s="52" t="s">
        <v>3</v>
      </c>
      <c r="C15" s="20" t="s">
        <v>4</v>
      </c>
      <c r="D15" s="53">
        <f>SUM(D17,D18,D19,D20,D21,D23,D24)</f>
        <v>3108250</v>
      </c>
      <c r="E15" s="53">
        <f>SUM(E17,E18,E19,E20,E21,E23,E24)</f>
        <v>2447576</v>
      </c>
      <c r="F15" s="54">
        <f aca="true" t="shared" si="0" ref="F15:F21">(E15/D15)*100</f>
        <v>78.74450253357999</v>
      </c>
      <c r="G15" s="53">
        <f>SUM(G17,G18,G19,G20,G21,G23,G24)</f>
        <v>2811371</v>
      </c>
      <c r="H15" s="53">
        <f>SUM(H16:H25)</f>
        <v>9733028</v>
      </c>
      <c r="I15" s="54">
        <f aca="true" t="shared" si="1" ref="I15:I21">(H15/G15)*100</f>
        <v>346.20219103063954</v>
      </c>
      <c r="J15" s="53">
        <f>SUM(J16:J25)</f>
        <v>9873488</v>
      </c>
      <c r="K15" s="53">
        <f>SUM(K16:K25)</f>
        <v>3873522</v>
      </c>
      <c r="L15" s="161">
        <f>(K15/J15)*100</f>
        <v>39.23154613648186</v>
      </c>
    </row>
    <row r="16" spans="2:12" ht="18">
      <c r="B16" s="38" t="s">
        <v>77</v>
      </c>
      <c r="C16" s="57" t="s">
        <v>135</v>
      </c>
      <c r="D16" s="176"/>
      <c r="E16" s="53"/>
      <c r="F16" s="54"/>
      <c r="G16" s="53"/>
      <c r="H16" s="47">
        <v>0</v>
      </c>
      <c r="I16" s="42"/>
      <c r="J16" s="47">
        <v>0</v>
      </c>
      <c r="K16" s="47">
        <f>1944+1547</f>
        <v>3491</v>
      </c>
      <c r="L16" s="162">
        <v>0</v>
      </c>
    </row>
    <row r="17" spans="2:12" ht="36">
      <c r="B17" s="56" t="s">
        <v>71</v>
      </c>
      <c r="C17" s="57" t="s">
        <v>137</v>
      </c>
      <c r="D17" s="58">
        <v>399316</v>
      </c>
      <c r="E17" s="59">
        <v>355063</v>
      </c>
      <c r="F17" s="60">
        <f t="shared" si="0"/>
        <v>88.91779943703733</v>
      </c>
      <c r="G17" s="61">
        <v>399316</v>
      </c>
      <c r="H17" s="62">
        <v>405300</v>
      </c>
      <c r="I17" s="60">
        <f t="shared" si="1"/>
        <v>101.49856254194674</v>
      </c>
      <c r="J17" s="62">
        <v>405300</v>
      </c>
      <c r="K17" s="62">
        <v>469854</v>
      </c>
      <c r="L17" s="162">
        <f aca="true" t="shared" si="2" ref="L17:L25">(K17/J17)*100</f>
        <v>115.92746113989638</v>
      </c>
    </row>
    <row r="18" spans="2:12" ht="54">
      <c r="B18" s="45" t="s">
        <v>72</v>
      </c>
      <c r="C18" s="63" t="s">
        <v>107</v>
      </c>
      <c r="D18" s="58">
        <v>52376</v>
      </c>
      <c r="E18" s="59">
        <v>96563</v>
      </c>
      <c r="F18" s="60">
        <f t="shared" si="0"/>
        <v>184.36497632503438</v>
      </c>
      <c r="G18" s="64">
        <v>96563</v>
      </c>
      <c r="H18" s="61">
        <v>69400</v>
      </c>
      <c r="I18" s="60">
        <f t="shared" si="1"/>
        <v>71.87017801849571</v>
      </c>
      <c r="J18" s="61">
        <v>69400</v>
      </c>
      <c r="K18" s="61">
        <v>95695</v>
      </c>
      <c r="L18" s="162">
        <f t="shared" si="2"/>
        <v>137.88904899135446</v>
      </c>
    </row>
    <row r="19" spans="2:12" ht="72">
      <c r="B19" s="45" t="s">
        <v>69</v>
      </c>
      <c r="C19" s="63" t="s">
        <v>136</v>
      </c>
      <c r="D19" s="58">
        <v>451200</v>
      </c>
      <c r="E19" s="59">
        <v>214799</v>
      </c>
      <c r="F19" s="60">
        <f t="shared" si="0"/>
        <v>47.60616134751773</v>
      </c>
      <c r="G19" s="49">
        <v>286398</v>
      </c>
      <c r="H19" s="65">
        <v>6290000</v>
      </c>
      <c r="I19" s="48">
        <f t="shared" si="1"/>
        <v>2196.244387181475</v>
      </c>
      <c r="J19" s="65">
        <v>6290000</v>
      </c>
      <c r="K19" s="65">
        <f>95680+772</f>
        <v>96452</v>
      </c>
      <c r="L19" s="162">
        <f t="shared" si="2"/>
        <v>1.5334181240063594</v>
      </c>
    </row>
    <row r="20" spans="2:12" ht="18">
      <c r="B20" s="45" t="s">
        <v>73</v>
      </c>
      <c r="C20" s="66" t="s">
        <v>62</v>
      </c>
      <c r="D20" s="58">
        <v>30000</v>
      </c>
      <c r="E20" s="59">
        <v>58637</v>
      </c>
      <c r="F20" s="60">
        <f t="shared" si="0"/>
        <v>195.45666666666665</v>
      </c>
      <c r="G20" s="64">
        <v>58637</v>
      </c>
      <c r="H20" s="61">
        <v>80000</v>
      </c>
      <c r="I20" s="60">
        <f t="shared" si="1"/>
        <v>136.43262786295344</v>
      </c>
      <c r="J20" s="61">
        <v>80000</v>
      </c>
      <c r="K20" s="61">
        <v>170475</v>
      </c>
      <c r="L20" s="162">
        <f t="shared" si="2"/>
        <v>213.09375</v>
      </c>
    </row>
    <row r="21" spans="2:12" ht="36">
      <c r="B21" s="45" t="s">
        <v>74</v>
      </c>
      <c r="C21" s="177" t="s">
        <v>140</v>
      </c>
      <c r="D21" s="178">
        <v>1665358</v>
      </c>
      <c r="E21" s="73">
        <v>1478582</v>
      </c>
      <c r="F21" s="92">
        <f t="shared" si="0"/>
        <v>88.78463369437682</v>
      </c>
      <c r="G21" s="49">
        <v>1665358</v>
      </c>
      <c r="H21" s="62">
        <v>2612548</v>
      </c>
      <c r="I21" s="48">
        <f t="shared" si="1"/>
        <v>156.87605908159085</v>
      </c>
      <c r="J21" s="62">
        <v>2662547</v>
      </c>
      <c r="K21" s="62">
        <v>2520953</v>
      </c>
      <c r="L21" s="165">
        <f t="shared" si="2"/>
        <v>94.68200936922429</v>
      </c>
    </row>
    <row r="22" spans="2:12" ht="36">
      <c r="B22" s="56" t="s">
        <v>138</v>
      </c>
      <c r="C22" s="67" t="s">
        <v>139</v>
      </c>
      <c r="D22" s="68"/>
      <c r="E22" s="59"/>
      <c r="F22" s="60"/>
      <c r="G22" s="151"/>
      <c r="H22" s="61">
        <v>0</v>
      </c>
      <c r="I22" s="60"/>
      <c r="J22" s="61">
        <v>54260</v>
      </c>
      <c r="K22" s="64">
        <v>54263</v>
      </c>
      <c r="L22" s="164">
        <f t="shared" si="2"/>
        <v>100.00552893475859</v>
      </c>
    </row>
    <row r="23" spans="2:12" ht="18">
      <c r="B23" s="69" t="s">
        <v>75</v>
      </c>
      <c r="C23" s="70" t="s">
        <v>132</v>
      </c>
      <c r="D23" s="46">
        <v>460000</v>
      </c>
      <c r="E23" s="47">
        <v>183501</v>
      </c>
      <c r="F23" s="48">
        <f>(E23/D23)*100</f>
        <v>39.89152173913044</v>
      </c>
      <c r="G23" s="65">
        <v>244668</v>
      </c>
      <c r="H23" s="65">
        <v>175780</v>
      </c>
      <c r="I23" s="48">
        <f>(H23/G23)*100</f>
        <v>71.84429512645708</v>
      </c>
      <c r="J23" s="65">
        <v>175780</v>
      </c>
      <c r="K23" s="163">
        <f>49675+276541</f>
        <v>326216</v>
      </c>
      <c r="L23" s="165">
        <f t="shared" si="2"/>
        <v>185.5819774718398</v>
      </c>
    </row>
    <row r="24" spans="2:12" ht="36">
      <c r="B24" s="56" t="s">
        <v>70</v>
      </c>
      <c r="C24" s="67" t="s">
        <v>63</v>
      </c>
      <c r="D24" s="78">
        <v>50000</v>
      </c>
      <c r="E24" s="59">
        <v>60431</v>
      </c>
      <c r="F24" s="79">
        <f>(E24/D24)*100</f>
        <v>120.86200000000001</v>
      </c>
      <c r="G24" s="59">
        <v>60431</v>
      </c>
      <c r="H24" s="59">
        <v>100000</v>
      </c>
      <c r="I24" s="42">
        <f>(H24/G24)*100</f>
        <v>165.47798315434133</v>
      </c>
      <c r="J24" s="59">
        <v>100000</v>
      </c>
      <c r="K24" s="59">
        <f>97370+2552</f>
        <v>99922</v>
      </c>
      <c r="L24" s="162">
        <f t="shared" si="2"/>
        <v>99.922</v>
      </c>
    </row>
    <row r="25" spans="2:12" ht="72">
      <c r="B25" s="56" t="s">
        <v>79</v>
      </c>
      <c r="C25" s="67" t="s">
        <v>142</v>
      </c>
      <c r="D25" s="78"/>
      <c r="E25" s="59"/>
      <c r="F25" s="79"/>
      <c r="G25" s="59"/>
      <c r="H25" s="59">
        <v>0</v>
      </c>
      <c r="I25" s="60"/>
      <c r="J25" s="59">
        <v>36201</v>
      </c>
      <c r="K25" s="59">
        <v>36201</v>
      </c>
      <c r="L25" s="162">
        <f t="shared" si="2"/>
        <v>100</v>
      </c>
    </row>
    <row r="26" spans="2:12" ht="15.75" customHeight="1">
      <c r="B26" s="80"/>
      <c r="C26" s="81"/>
      <c r="D26" s="71"/>
      <c r="E26" s="71"/>
      <c r="F26" s="71"/>
      <c r="G26" s="71"/>
      <c r="H26" s="71"/>
      <c r="I26" s="71"/>
      <c r="J26" s="71"/>
      <c r="K26" s="71"/>
      <c r="L26" s="71"/>
    </row>
    <row r="27" spans="2:12" ht="15.75" customHeight="1">
      <c r="B27" s="214" t="s">
        <v>40</v>
      </c>
      <c r="C27" s="217" t="s">
        <v>41</v>
      </c>
      <c r="D27" s="210">
        <f>SUM(D30:D33)</f>
        <v>11000</v>
      </c>
      <c r="E27" s="210">
        <f>SUM(E30:E33)</f>
        <v>15216</v>
      </c>
      <c r="F27" s="207">
        <f>(E27/D27)*100</f>
        <v>138.3272727272727</v>
      </c>
      <c r="G27" s="210">
        <f>SUM(G30:G33)</f>
        <v>23000</v>
      </c>
      <c r="H27" s="200">
        <f>SUM(H30:H34)</f>
        <v>22000</v>
      </c>
      <c r="I27" s="207">
        <f>(H27/G27)*100</f>
        <v>95.65217391304348</v>
      </c>
      <c r="J27" s="200">
        <f>SUM(J30:J34)</f>
        <v>22000</v>
      </c>
      <c r="K27" s="200">
        <f>SUM(K30:K34)</f>
        <v>29709</v>
      </c>
      <c r="L27" s="193">
        <f>SUM(K27/J27)*100</f>
        <v>135.04090909090908</v>
      </c>
    </row>
    <row r="28" spans="2:12" ht="10.5" customHeight="1">
      <c r="B28" s="215"/>
      <c r="C28" s="218"/>
      <c r="D28" s="211"/>
      <c r="E28" s="211"/>
      <c r="F28" s="208"/>
      <c r="G28" s="211"/>
      <c r="H28" s="187"/>
      <c r="I28" s="208"/>
      <c r="J28" s="187"/>
      <c r="K28" s="187"/>
      <c r="L28" s="198"/>
    </row>
    <row r="29" spans="2:12" ht="12.75" customHeight="1">
      <c r="B29" s="216"/>
      <c r="C29" s="219"/>
      <c r="D29" s="212"/>
      <c r="E29" s="212"/>
      <c r="F29" s="209"/>
      <c r="G29" s="212"/>
      <c r="H29" s="188"/>
      <c r="I29" s="209"/>
      <c r="J29" s="188"/>
      <c r="K29" s="188"/>
      <c r="L29" s="192"/>
    </row>
    <row r="30" spans="2:12" ht="18">
      <c r="B30" s="56" t="s">
        <v>77</v>
      </c>
      <c r="C30" s="57" t="s">
        <v>141</v>
      </c>
      <c r="D30" s="58">
        <v>0</v>
      </c>
      <c r="E30" s="59">
        <v>9216</v>
      </c>
      <c r="F30" s="60">
        <v>0</v>
      </c>
      <c r="G30" s="61">
        <v>12000</v>
      </c>
      <c r="H30" s="62">
        <v>12000</v>
      </c>
      <c r="I30" s="60">
        <f>(H30/G30)*100</f>
        <v>100</v>
      </c>
      <c r="J30" s="62">
        <v>12000</v>
      </c>
      <c r="K30" s="62">
        <v>14521</v>
      </c>
      <c r="L30" s="162">
        <f>(K30/J30)*100</f>
        <v>121.00833333333334</v>
      </c>
    </row>
    <row r="31" spans="2:12" ht="18">
      <c r="B31" s="45" t="s">
        <v>38</v>
      </c>
      <c r="C31" s="226" t="s">
        <v>21</v>
      </c>
      <c r="D31" s="83"/>
      <c r="E31" s="73"/>
      <c r="F31" s="74"/>
      <c r="G31" s="73"/>
      <c r="H31" s="74"/>
      <c r="I31" s="74"/>
      <c r="J31" s="74"/>
      <c r="K31" s="74"/>
      <c r="L31" s="74"/>
    </row>
    <row r="32" spans="2:12" ht="18">
      <c r="B32" s="69"/>
      <c r="C32" s="226"/>
      <c r="D32" s="84"/>
      <c r="E32" s="47"/>
      <c r="F32" s="72"/>
      <c r="G32" s="47"/>
      <c r="H32" s="72"/>
      <c r="I32" s="72"/>
      <c r="J32" s="72"/>
      <c r="K32" s="72"/>
      <c r="L32" s="72"/>
    </row>
    <row r="33" spans="2:12" ht="18">
      <c r="B33" s="38" t="s">
        <v>76</v>
      </c>
      <c r="C33" s="226"/>
      <c r="D33" s="85">
        <v>11000</v>
      </c>
      <c r="E33" s="77">
        <v>6000</v>
      </c>
      <c r="F33" s="42">
        <f>(E33/D33)*100</f>
        <v>54.54545454545454</v>
      </c>
      <c r="G33" s="86">
        <v>11000</v>
      </c>
      <c r="H33" s="86">
        <v>10000</v>
      </c>
      <c r="I33" s="42">
        <f>(H33/G33)*100</f>
        <v>90.9090909090909</v>
      </c>
      <c r="J33" s="86">
        <v>10000</v>
      </c>
      <c r="K33" s="86">
        <v>10000</v>
      </c>
      <c r="L33" s="162">
        <f>(K33/J33)*100</f>
        <v>100</v>
      </c>
    </row>
    <row r="34" spans="2:12" ht="36">
      <c r="B34" s="56" t="s">
        <v>125</v>
      </c>
      <c r="C34" s="67" t="s">
        <v>126</v>
      </c>
      <c r="D34" s="78">
        <v>50000</v>
      </c>
      <c r="E34" s="59">
        <v>60431</v>
      </c>
      <c r="F34" s="79">
        <f>(E34/D34)*100</f>
        <v>120.86200000000001</v>
      </c>
      <c r="G34" s="59">
        <v>60431</v>
      </c>
      <c r="H34" s="59">
        <v>0</v>
      </c>
      <c r="I34" s="42">
        <f>(H34/G34)*100</f>
        <v>0</v>
      </c>
      <c r="J34" s="59">
        <v>0</v>
      </c>
      <c r="K34" s="59">
        <v>5188</v>
      </c>
      <c r="L34" s="162">
        <v>0</v>
      </c>
    </row>
    <row r="35" spans="2:12" ht="18">
      <c r="B35" s="87"/>
      <c r="C35" s="5"/>
      <c r="D35" s="71"/>
      <c r="E35" s="71"/>
      <c r="F35" s="71"/>
      <c r="G35" s="71"/>
      <c r="H35" s="71"/>
      <c r="I35" s="71"/>
      <c r="J35" s="71"/>
      <c r="K35" s="71"/>
      <c r="L35" s="71"/>
    </row>
    <row r="36" spans="2:12" ht="29.25" customHeight="1">
      <c r="B36" s="82" t="s">
        <v>5</v>
      </c>
      <c r="C36" s="88" t="s">
        <v>6</v>
      </c>
      <c r="D36" s="89">
        <f>SUM(D37:D51)</f>
        <v>369344</v>
      </c>
      <c r="E36" s="90">
        <f>SUM(E37:E51)</f>
        <v>312479</v>
      </c>
      <c r="F36" s="55">
        <f>(E36/D36)*100</f>
        <v>84.60378400623809</v>
      </c>
      <c r="G36" s="89">
        <f>SUM(G37:G51)</f>
        <v>377871</v>
      </c>
      <c r="H36" s="91">
        <f>SUM(H37:H51)</f>
        <v>381480</v>
      </c>
      <c r="I36" s="92">
        <f>(H36/G36)*100</f>
        <v>100.95508784744001</v>
      </c>
      <c r="J36" s="91">
        <f>SUM(J37:J51)</f>
        <v>474480</v>
      </c>
      <c r="K36" s="91">
        <f>SUM(K37:K51)</f>
        <v>552362</v>
      </c>
      <c r="L36" s="166">
        <f>(K36/J36)*100</f>
        <v>116.4141797336031</v>
      </c>
    </row>
    <row r="37" spans="2:12" ht="18">
      <c r="B37" s="56" t="s">
        <v>77</v>
      </c>
      <c r="C37" s="93" t="s">
        <v>8</v>
      </c>
      <c r="D37" s="58">
        <v>2600</v>
      </c>
      <c r="E37" s="59">
        <v>13514</v>
      </c>
      <c r="F37" s="94">
        <f>(E37/D37)*100</f>
        <v>519.7692307692308</v>
      </c>
      <c r="G37" s="61">
        <v>13514</v>
      </c>
      <c r="H37" s="61">
        <v>10000</v>
      </c>
      <c r="I37" s="60">
        <f>(H37/G37)*100</f>
        <v>73.99733609590055</v>
      </c>
      <c r="J37" s="61">
        <v>1000</v>
      </c>
      <c r="K37" s="61">
        <v>982</v>
      </c>
      <c r="L37" s="162">
        <f>(K37/J37)*100</f>
        <v>98.2</v>
      </c>
    </row>
    <row r="38" spans="2:12" ht="72">
      <c r="B38" s="45" t="s">
        <v>69</v>
      </c>
      <c r="C38" s="63" t="s">
        <v>136</v>
      </c>
      <c r="D38" s="58"/>
      <c r="E38" s="59"/>
      <c r="F38" s="94"/>
      <c r="G38" s="61"/>
      <c r="H38" s="61">
        <v>0</v>
      </c>
      <c r="I38" s="60"/>
      <c r="J38" s="61">
        <v>225000</v>
      </c>
      <c r="K38" s="61">
        <v>225187</v>
      </c>
      <c r="L38" s="162">
        <f>(K38/J38)*100</f>
        <v>100.0831111111111</v>
      </c>
    </row>
    <row r="39" spans="2:12" ht="18">
      <c r="B39" s="45" t="s">
        <v>78</v>
      </c>
      <c r="C39" s="93" t="s">
        <v>29</v>
      </c>
      <c r="D39" s="58">
        <v>3500</v>
      </c>
      <c r="E39" s="59">
        <v>835</v>
      </c>
      <c r="F39" s="94">
        <f>(E39/D39)*100</f>
        <v>23.857142857142858</v>
      </c>
      <c r="G39" s="61">
        <v>1113</v>
      </c>
      <c r="H39" s="61">
        <v>1000</v>
      </c>
      <c r="I39" s="60">
        <f>(H39/G39)*100</f>
        <v>89.84725965858041</v>
      </c>
      <c r="J39" s="61">
        <v>1000</v>
      </c>
      <c r="K39" s="61">
        <v>65683</v>
      </c>
      <c r="L39" s="162">
        <f>(K39/J39)*100</f>
        <v>6568.300000000001</v>
      </c>
    </row>
    <row r="40" spans="2:12" ht="18">
      <c r="B40" s="56" t="s">
        <v>70</v>
      </c>
      <c r="C40" s="95" t="s">
        <v>9</v>
      </c>
      <c r="D40" s="58">
        <v>123000</v>
      </c>
      <c r="E40" s="59">
        <v>117117</v>
      </c>
      <c r="F40" s="94">
        <f>(E40/D40)*100</f>
        <v>95.21707317073171</v>
      </c>
      <c r="G40" s="61">
        <v>123000</v>
      </c>
      <c r="H40" s="61">
        <v>123000</v>
      </c>
      <c r="I40" s="60">
        <f>(H40/G40)*100</f>
        <v>100</v>
      </c>
      <c r="J40" s="61">
        <v>0</v>
      </c>
      <c r="K40" s="61">
        <v>10001</v>
      </c>
      <c r="L40" s="162">
        <v>0</v>
      </c>
    </row>
    <row r="41" spans="2:12" ht="15" customHeight="1">
      <c r="B41" s="229" t="s">
        <v>79</v>
      </c>
      <c r="C41" s="227" t="s">
        <v>2</v>
      </c>
      <c r="D41" s="248">
        <v>215500</v>
      </c>
      <c r="E41" s="246">
        <v>161625</v>
      </c>
      <c r="F41" s="242">
        <f>(E41/D41)*100</f>
        <v>75</v>
      </c>
      <c r="G41" s="184">
        <v>215500</v>
      </c>
      <c r="H41" s="205">
        <v>220558</v>
      </c>
      <c r="I41" s="242">
        <f>(H41/G41)*100</f>
        <v>102.34709976798145</v>
      </c>
      <c r="J41" s="205">
        <v>220558</v>
      </c>
      <c r="K41" s="205">
        <v>220558</v>
      </c>
      <c r="L41" s="196">
        <f>(K41/J41)*100</f>
        <v>100</v>
      </c>
    </row>
    <row r="42" spans="2:12" ht="15" customHeight="1">
      <c r="B42" s="229"/>
      <c r="C42" s="227"/>
      <c r="D42" s="249"/>
      <c r="E42" s="238"/>
      <c r="F42" s="240"/>
      <c r="G42" s="213"/>
      <c r="H42" s="202"/>
      <c r="I42" s="240"/>
      <c r="J42" s="202"/>
      <c r="K42" s="202"/>
      <c r="L42" s="199"/>
    </row>
    <row r="43" spans="2:12" ht="15" customHeight="1">
      <c r="B43" s="229"/>
      <c r="C43" s="227"/>
      <c r="D43" s="249"/>
      <c r="E43" s="238"/>
      <c r="F43" s="240"/>
      <c r="G43" s="213"/>
      <c r="H43" s="202"/>
      <c r="I43" s="240"/>
      <c r="J43" s="202"/>
      <c r="K43" s="202"/>
      <c r="L43" s="199"/>
    </row>
    <row r="44" spans="2:12" ht="15" customHeight="1">
      <c r="B44" s="229"/>
      <c r="C44" s="227"/>
      <c r="D44" s="249"/>
      <c r="E44" s="238"/>
      <c r="F44" s="240"/>
      <c r="G44" s="213"/>
      <c r="H44" s="202"/>
      <c r="I44" s="240"/>
      <c r="J44" s="202"/>
      <c r="K44" s="202"/>
      <c r="L44" s="199"/>
    </row>
    <row r="45" spans="2:12" ht="12.75">
      <c r="B45" s="230"/>
      <c r="C45" s="227"/>
      <c r="D45" s="250"/>
      <c r="E45" s="239"/>
      <c r="F45" s="241"/>
      <c r="G45" s="185"/>
      <c r="H45" s="203"/>
      <c r="I45" s="241"/>
      <c r="J45" s="203"/>
      <c r="K45" s="203"/>
      <c r="L45" s="197"/>
    </row>
    <row r="46" spans="2:12" ht="18">
      <c r="B46" s="45" t="s">
        <v>38</v>
      </c>
      <c r="C46" s="186" t="s">
        <v>21</v>
      </c>
      <c r="D46" s="246">
        <v>24744</v>
      </c>
      <c r="E46" s="246">
        <v>19388</v>
      </c>
      <c r="F46" s="242">
        <f>(E46/D46)*100</f>
        <v>78.35434852893631</v>
      </c>
      <c r="G46" s="184">
        <v>24744</v>
      </c>
      <c r="H46" s="205">
        <v>21922</v>
      </c>
      <c r="I46" s="242">
        <f>(H46/G46)*100</f>
        <v>88.59521500161655</v>
      </c>
      <c r="J46" s="205">
        <v>21922</v>
      </c>
      <c r="K46" s="205">
        <v>21922</v>
      </c>
      <c r="L46" s="196">
        <f>(K46/J46)*100</f>
        <v>100</v>
      </c>
    </row>
    <row r="47" spans="2:12" ht="18">
      <c r="B47" s="69"/>
      <c r="C47" s="223"/>
      <c r="D47" s="238"/>
      <c r="E47" s="238"/>
      <c r="F47" s="240"/>
      <c r="G47" s="213"/>
      <c r="H47" s="202"/>
      <c r="I47" s="240"/>
      <c r="J47" s="202"/>
      <c r="K47" s="202"/>
      <c r="L47" s="199"/>
    </row>
    <row r="48" spans="2:12" ht="18">
      <c r="B48" s="69" t="s">
        <v>76</v>
      </c>
      <c r="C48" s="223"/>
      <c r="D48" s="238"/>
      <c r="E48" s="238"/>
      <c r="F48" s="240"/>
      <c r="G48" s="213"/>
      <c r="H48" s="202"/>
      <c r="I48" s="240"/>
      <c r="J48" s="202"/>
      <c r="K48" s="202"/>
      <c r="L48" s="199"/>
    </row>
    <row r="49" spans="2:12" ht="18">
      <c r="B49" s="69"/>
      <c r="C49" s="223"/>
      <c r="D49" s="238"/>
      <c r="E49" s="238"/>
      <c r="F49" s="240"/>
      <c r="G49" s="213"/>
      <c r="H49" s="202"/>
      <c r="I49" s="240"/>
      <c r="J49" s="202"/>
      <c r="K49" s="202"/>
      <c r="L49" s="199"/>
    </row>
    <row r="50" spans="2:12" ht="3" customHeight="1">
      <c r="B50" s="38"/>
      <c r="C50" s="206"/>
      <c r="D50" s="239"/>
      <c r="E50" s="239"/>
      <c r="F50" s="241"/>
      <c r="G50" s="185"/>
      <c r="H50" s="203"/>
      <c r="I50" s="241"/>
      <c r="J50" s="203"/>
      <c r="K50" s="203"/>
      <c r="L50" s="197"/>
    </row>
    <row r="51" spans="2:12" ht="54">
      <c r="B51" s="98" t="s">
        <v>105</v>
      </c>
      <c r="C51" s="57" t="s">
        <v>106</v>
      </c>
      <c r="D51" s="58">
        <v>0</v>
      </c>
      <c r="E51" s="59">
        <v>0</v>
      </c>
      <c r="F51" s="99">
        <v>0</v>
      </c>
      <c r="G51" s="61">
        <v>0</v>
      </c>
      <c r="H51" s="100">
        <v>5000</v>
      </c>
      <c r="I51" s="60">
        <v>0</v>
      </c>
      <c r="J51" s="100">
        <v>5000</v>
      </c>
      <c r="K51" s="100">
        <v>8029</v>
      </c>
      <c r="L51" s="162">
        <f>(K51/J51)*100</f>
        <v>160.57999999999998</v>
      </c>
    </row>
    <row r="52" spans="2:12" ht="18">
      <c r="B52" s="80"/>
      <c r="C52" s="101"/>
      <c r="D52" s="71"/>
      <c r="E52" s="71"/>
      <c r="F52" s="71"/>
      <c r="G52" s="71"/>
      <c r="H52" s="71"/>
      <c r="I52" s="71"/>
      <c r="J52" s="71"/>
      <c r="K52" s="71"/>
      <c r="L52" s="71"/>
    </row>
    <row r="53" spans="2:12" ht="16.5" customHeight="1">
      <c r="B53" s="231" t="s">
        <v>10</v>
      </c>
      <c r="C53" s="234" t="s">
        <v>39</v>
      </c>
      <c r="D53" s="210">
        <f>SUM(D57)</f>
        <v>61410</v>
      </c>
      <c r="E53" s="210">
        <f>SUM(E57)</f>
        <v>59916</v>
      </c>
      <c r="F53" s="207">
        <f>(E53/D53)*100</f>
        <v>97.56717147044456</v>
      </c>
      <c r="G53" s="210">
        <f>SUM(G57)</f>
        <v>61410</v>
      </c>
      <c r="H53" s="200">
        <f>SUM(H57)</f>
        <v>6340</v>
      </c>
      <c r="I53" s="207">
        <f>(H53/G53)*100</f>
        <v>10.324051457417358</v>
      </c>
      <c r="J53" s="200">
        <f>SUM(J57)</f>
        <v>47353</v>
      </c>
      <c r="K53" s="200">
        <f>SUM(K57)</f>
        <v>47353</v>
      </c>
      <c r="L53" s="193">
        <f>(K53/J53)*100</f>
        <v>100</v>
      </c>
    </row>
    <row r="54" spans="2:12" ht="9" customHeight="1">
      <c r="B54" s="232"/>
      <c r="C54" s="247"/>
      <c r="D54" s="211"/>
      <c r="E54" s="211"/>
      <c r="F54" s="208"/>
      <c r="G54" s="211"/>
      <c r="H54" s="204"/>
      <c r="I54" s="208"/>
      <c r="J54" s="204"/>
      <c r="K54" s="204"/>
      <c r="L54" s="195"/>
    </row>
    <row r="55" spans="2:12" ht="6.75" customHeight="1">
      <c r="B55" s="232"/>
      <c r="C55" s="247"/>
      <c r="D55" s="211"/>
      <c r="E55" s="211"/>
      <c r="F55" s="208"/>
      <c r="G55" s="211"/>
      <c r="H55" s="204"/>
      <c r="I55" s="208"/>
      <c r="J55" s="204"/>
      <c r="K55" s="204"/>
      <c r="L55" s="195"/>
    </row>
    <row r="56" spans="2:12" ht="6.75" customHeight="1">
      <c r="B56" s="233"/>
      <c r="C56" s="235"/>
      <c r="D56" s="212"/>
      <c r="E56" s="212"/>
      <c r="F56" s="209"/>
      <c r="G56" s="212"/>
      <c r="H56" s="201"/>
      <c r="I56" s="209"/>
      <c r="J56" s="201"/>
      <c r="K56" s="201"/>
      <c r="L56" s="194"/>
    </row>
    <row r="57" spans="2:12" ht="18">
      <c r="B57" s="69" t="s">
        <v>38</v>
      </c>
      <c r="C57" s="206" t="s">
        <v>142</v>
      </c>
      <c r="D57" s="246">
        <v>61410</v>
      </c>
      <c r="E57" s="246">
        <v>59916</v>
      </c>
      <c r="F57" s="242">
        <f>(E57/D57)*100</f>
        <v>97.56717147044456</v>
      </c>
      <c r="G57" s="184">
        <v>61410</v>
      </c>
      <c r="H57" s="205">
        <v>6340</v>
      </c>
      <c r="I57" s="242">
        <f>(H57/G57)*100</f>
        <v>10.324051457417358</v>
      </c>
      <c r="J57" s="205">
        <f>6340+41013</f>
        <v>47353</v>
      </c>
      <c r="K57" s="205">
        <f>6340+41013</f>
        <v>47353</v>
      </c>
      <c r="L57" s="196">
        <f>(K57/J57)*100</f>
        <v>100</v>
      </c>
    </row>
    <row r="58" spans="2:12" ht="18">
      <c r="B58" s="69"/>
      <c r="C58" s="228"/>
      <c r="D58" s="238"/>
      <c r="E58" s="238"/>
      <c r="F58" s="240"/>
      <c r="G58" s="213"/>
      <c r="H58" s="202"/>
      <c r="I58" s="240"/>
      <c r="J58" s="202"/>
      <c r="K58" s="202"/>
      <c r="L58" s="199"/>
    </row>
    <row r="59" spans="2:12" ht="18">
      <c r="B59" s="69" t="s">
        <v>79</v>
      </c>
      <c r="C59" s="228"/>
      <c r="D59" s="238"/>
      <c r="E59" s="238"/>
      <c r="F59" s="240"/>
      <c r="G59" s="213"/>
      <c r="H59" s="202"/>
      <c r="I59" s="240"/>
      <c r="J59" s="202"/>
      <c r="K59" s="202"/>
      <c r="L59" s="199"/>
    </row>
    <row r="60" spans="2:12" ht="18">
      <c r="B60" s="69"/>
      <c r="C60" s="228"/>
      <c r="D60" s="238"/>
      <c r="E60" s="238"/>
      <c r="F60" s="240"/>
      <c r="G60" s="213"/>
      <c r="H60" s="202"/>
      <c r="I60" s="240"/>
      <c r="J60" s="202"/>
      <c r="K60" s="202"/>
      <c r="L60" s="199"/>
    </row>
    <row r="61" spans="2:12" ht="3" customHeight="1">
      <c r="B61" s="38"/>
      <c r="C61" s="228"/>
      <c r="D61" s="239"/>
      <c r="E61" s="239"/>
      <c r="F61" s="241"/>
      <c r="G61" s="185"/>
      <c r="H61" s="203"/>
      <c r="I61" s="241"/>
      <c r="J61" s="203"/>
      <c r="K61" s="203"/>
      <c r="L61" s="197"/>
    </row>
    <row r="62" spans="2:12" ht="18">
      <c r="B62" s="87"/>
      <c r="C62" s="5"/>
      <c r="D62" s="71"/>
      <c r="E62" s="71"/>
      <c r="F62" s="71"/>
      <c r="G62" s="71"/>
      <c r="H62" s="9"/>
      <c r="I62" s="71"/>
      <c r="J62" s="9"/>
      <c r="K62" s="9"/>
      <c r="L62" s="9"/>
    </row>
    <row r="63" spans="2:12" ht="18">
      <c r="B63" s="102" t="s">
        <v>11</v>
      </c>
      <c r="C63" s="236" t="s">
        <v>37</v>
      </c>
      <c r="D63" s="210">
        <f>SUM(D65:D68)</f>
        <v>4000</v>
      </c>
      <c r="E63" s="210">
        <f>SUM(E65:E68)</f>
        <v>1385</v>
      </c>
      <c r="F63" s="207">
        <f>(E63/D63)*100</f>
        <v>34.625</v>
      </c>
      <c r="G63" s="210">
        <f>SUM(G65:G68)</f>
        <v>1650</v>
      </c>
      <c r="H63" s="200">
        <f>SUM(H65:H68)</f>
        <v>9000</v>
      </c>
      <c r="I63" s="207">
        <f>(H63/G63)*100</f>
        <v>545.4545454545454</v>
      </c>
      <c r="J63" s="200">
        <f>SUM(J65:J68)</f>
        <v>9000</v>
      </c>
      <c r="K63" s="200">
        <f>SUM(K65:K68)</f>
        <v>7730</v>
      </c>
      <c r="L63" s="193">
        <f>SUM(K63/J63)*100</f>
        <v>85.88888888888889</v>
      </c>
    </row>
    <row r="64" spans="2:12" ht="18">
      <c r="B64" s="33"/>
      <c r="C64" s="237"/>
      <c r="D64" s="212"/>
      <c r="E64" s="212"/>
      <c r="F64" s="209"/>
      <c r="G64" s="212"/>
      <c r="H64" s="201"/>
      <c r="I64" s="209"/>
      <c r="J64" s="201"/>
      <c r="K64" s="201"/>
      <c r="L64" s="194"/>
    </row>
    <row r="65" spans="2:12" ht="18">
      <c r="B65" s="105" t="s">
        <v>80</v>
      </c>
      <c r="C65" s="106" t="s">
        <v>24</v>
      </c>
      <c r="D65" s="107">
        <v>3000</v>
      </c>
      <c r="E65" s="108">
        <v>385</v>
      </c>
      <c r="F65" s="60">
        <f>(E65/D65)*100</f>
        <v>12.833333333333332</v>
      </c>
      <c r="G65" s="109">
        <v>650</v>
      </c>
      <c r="H65" s="109">
        <v>3000</v>
      </c>
      <c r="I65" s="60">
        <f>(H65/G65)*100</f>
        <v>461.5384615384615</v>
      </c>
      <c r="J65" s="109">
        <v>3000</v>
      </c>
      <c r="K65" s="109">
        <v>1730</v>
      </c>
      <c r="L65" s="162">
        <f>(K65/J65)*100</f>
        <v>57.666666666666664</v>
      </c>
    </row>
    <row r="66" spans="2:12" ht="54">
      <c r="B66" s="110" t="s">
        <v>103</v>
      </c>
      <c r="C66" s="111" t="s">
        <v>104</v>
      </c>
      <c r="D66" s="112">
        <v>0</v>
      </c>
      <c r="E66" s="113">
        <v>0</v>
      </c>
      <c r="F66" s="114">
        <v>0</v>
      </c>
      <c r="G66" s="115">
        <v>0</v>
      </c>
      <c r="H66" s="115">
        <v>5000</v>
      </c>
      <c r="I66" s="115">
        <v>0</v>
      </c>
      <c r="J66" s="61">
        <v>0</v>
      </c>
      <c r="K66" s="61">
        <v>0</v>
      </c>
      <c r="L66" s="182">
        <v>0</v>
      </c>
    </row>
    <row r="67" spans="2:12" ht="72">
      <c r="B67" s="159" t="s">
        <v>123</v>
      </c>
      <c r="C67" s="106" t="s">
        <v>124</v>
      </c>
      <c r="D67" s="107"/>
      <c r="E67" s="108"/>
      <c r="F67" s="160"/>
      <c r="G67" s="109"/>
      <c r="H67" s="61">
        <v>0</v>
      </c>
      <c r="I67" s="109"/>
      <c r="J67" s="109">
        <v>5000</v>
      </c>
      <c r="K67" s="109">
        <v>5000</v>
      </c>
      <c r="L67" s="162">
        <f>(K67/J67)*100</f>
        <v>100</v>
      </c>
    </row>
    <row r="68" spans="2:12" ht="15" customHeight="1">
      <c r="B68" s="229" t="s">
        <v>79</v>
      </c>
      <c r="C68" s="206" t="s">
        <v>142</v>
      </c>
      <c r="D68" s="238">
        <v>1000</v>
      </c>
      <c r="E68" s="238">
        <v>1000</v>
      </c>
      <c r="F68" s="240">
        <f>(E68/D68)*100</f>
        <v>100</v>
      </c>
      <c r="G68" s="213">
        <v>1000</v>
      </c>
      <c r="H68" s="202">
        <v>1000</v>
      </c>
      <c r="I68" s="240">
        <f>(H68/G68)*100</f>
        <v>100</v>
      </c>
      <c r="J68" s="202">
        <v>1000</v>
      </c>
      <c r="K68" s="202">
        <v>1000</v>
      </c>
      <c r="L68" s="199">
        <f>(K68/J68)*100</f>
        <v>100</v>
      </c>
    </row>
    <row r="69" spans="2:12" ht="15" customHeight="1">
      <c r="B69" s="229"/>
      <c r="C69" s="228"/>
      <c r="D69" s="238"/>
      <c r="E69" s="238"/>
      <c r="F69" s="240"/>
      <c r="G69" s="213"/>
      <c r="H69" s="202"/>
      <c r="I69" s="240"/>
      <c r="J69" s="202"/>
      <c r="K69" s="202"/>
      <c r="L69" s="199"/>
    </row>
    <row r="70" spans="2:12" ht="15" customHeight="1">
      <c r="B70" s="229"/>
      <c r="C70" s="228"/>
      <c r="D70" s="238"/>
      <c r="E70" s="238"/>
      <c r="F70" s="240"/>
      <c r="G70" s="213"/>
      <c r="H70" s="202"/>
      <c r="I70" s="240"/>
      <c r="J70" s="202"/>
      <c r="K70" s="202"/>
      <c r="L70" s="199"/>
    </row>
    <row r="71" spans="2:12" ht="15" customHeight="1">
      <c r="B71" s="229"/>
      <c r="C71" s="228"/>
      <c r="D71" s="238"/>
      <c r="E71" s="238"/>
      <c r="F71" s="240"/>
      <c r="G71" s="213"/>
      <c r="H71" s="202"/>
      <c r="I71" s="240"/>
      <c r="J71" s="202"/>
      <c r="K71" s="202"/>
      <c r="L71" s="199"/>
    </row>
    <row r="72" spans="2:12" ht="12.75">
      <c r="B72" s="230"/>
      <c r="C72" s="228"/>
      <c r="D72" s="239"/>
      <c r="E72" s="239"/>
      <c r="F72" s="241"/>
      <c r="G72" s="185"/>
      <c r="H72" s="203"/>
      <c r="I72" s="241"/>
      <c r="J72" s="203"/>
      <c r="K72" s="203"/>
      <c r="L72" s="197"/>
    </row>
    <row r="73" spans="2:12" ht="22.5" customHeight="1">
      <c r="B73" s="45"/>
      <c r="C73" s="116"/>
      <c r="D73" s="71"/>
      <c r="E73" s="71"/>
      <c r="F73" s="71"/>
      <c r="G73" s="71"/>
      <c r="H73" s="9"/>
      <c r="I73" s="71"/>
      <c r="J73" s="9"/>
      <c r="K73" s="9"/>
      <c r="L73" s="9"/>
    </row>
    <row r="74" spans="2:12" ht="33.75" customHeight="1">
      <c r="B74" s="102" t="s">
        <v>12</v>
      </c>
      <c r="C74" s="243" t="s">
        <v>99</v>
      </c>
      <c r="D74" s="210">
        <f>SUM(D78:D112)</f>
        <v>37495514</v>
      </c>
      <c r="E74" s="251">
        <f>SUM(E78:E112)</f>
        <v>22409423</v>
      </c>
      <c r="F74" s="207">
        <f>(E74/D74)*100</f>
        <v>59.765610894145894</v>
      </c>
      <c r="G74" s="210">
        <f>SUM(G78:G112)</f>
        <v>30484531</v>
      </c>
      <c r="H74" s="200">
        <f>SUM(H78:H112)</f>
        <v>25439385</v>
      </c>
      <c r="I74" s="207">
        <f>(H74/G74)*100</f>
        <v>83.45014394349711</v>
      </c>
      <c r="J74" s="200">
        <f>SUM(J78:J112)</f>
        <v>25439385</v>
      </c>
      <c r="K74" s="200">
        <f>SUM(K78:K112)</f>
        <v>28514484</v>
      </c>
      <c r="L74" s="193">
        <f>SUM(K74/J74)*100</f>
        <v>112.08794552226793</v>
      </c>
    </row>
    <row r="75" spans="2:12" ht="18">
      <c r="B75" s="103"/>
      <c r="C75" s="218"/>
      <c r="D75" s="211"/>
      <c r="E75" s="252"/>
      <c r="F75" s="208"/>
      <c r="G75" s="211"/>
      <c r="H75" s="204"/>
      <c r="I75" s="208"/>
      <c r="J75" s="204"/>
      <c r="K75" s="204"/>
      <c r="L75" s="195"/>
    </row>
    <row r="76" spans="2:12" ht="0.75" customHeight="1">
      <c r="B76" s="33"/>
      <c r="C76" s="219"/>
      <c r="D76" s="212"/>
      <c r="E76" s="253"/>
      <c r="F76" s="209"/>
      <c r="G76" s="212"/>
      <c r="H76" s="201"/>
      <c r="I76" s="209"/>
      <c r="J76" s="201"/>
      <c r="K76" s="201"/>
      <c r="L76" s="194"/>
    </row>
    <row r="77" spans="2:12" ht="18">
      <c r="B77" s="69"/>
      <c r="C77" s="30"/>
      <c r="D77" s="71"/>
      <c r="E77" s="72"/>
      <c r="F77" s="74"/>
      <c r="G77" s="51"/>
      <c r="H77" s="74"/>
      <c r="I77" s="74"/>
      <c r="J77" s="74"/>
      <c r="K77" s="74"/>
      <c r="L77" s="74"/>
    </row>
    <row r="78" spans="2:12" ht="18">
      <c r="B78" s="69" t="s">
        <v>81</v>
      </c>
      <c r="C78" s="31" t="s">
        <v>13</v>
      </c>
      <c r="D78" s="46">
        <v>8874800</v>
      </c>
      <c r="E78" s="47">
        <v>5754725</v>
      </c>
      <c r="F78" s="48">
        <f>(E78/D78)*100</f>
        <v>64.84343309144995</v>
      </c>
      <c r="G78" s="49">
        <v>8454000</v>
      </c>
      <c r="H78" s="65">
        <v>11505685</v>
      </c>
      <c r="I78" s="48">
        <f>(H78/G78)*100</f>
        <v>136.09752779749232</v>
      </c>
      <c r="J78" s="65">
        <v>11505685</v>
      </c>
      <c r="K78" s="163">
        <v>11236276</v>
      </c>
      <c r="L78" s="164">
        <f>(K78/J78)*100</f>
        <v>97.65847057346</v>
      </c>
    </row>
    <row r="79" spans="2:12" ht="18">
      <c r="B79" s="69"/>
      <c r="C79" s="31"/>
      <c r="D79" s="71"/>
      <c r="E79" s="47"/>
      <c r="F79" s="72"/>
      <c r="G79" s="117"/>
      <c r="H79" s="72"/>
      <c r="I79" s="72"/>
      <c r="J79" s="72"/>
      <c r="K79" s="72"/>
      <c r="L79" s="72"/>
    </row>
    <row r="80" spans="2:12" ht="18">
      <c r="B80" s="69" t="s">
        <v>82</v>
      </c>
      <c r="C80" s="31" t="s">
        <v>14</v>
      </c>
      <c r="D80" s="46">
        <v>450000</v>
      </c>
      <c r="E80" s="47">
        <v>157541</v>
      </c>
      <c r="F80" s="48">
        <f>(E80/D80)*100</f>
        <v>35.00911111111111</v>
      </c>
      <c r="G80" s="49">
        <v>190000</v>
      </c>
      <c r="H80" s="65">
        <v>255000</v>
      </c>
      <c r="I80" s="48">
        <f>(H80/G80)*100</f>
        <v>134.21052631578948</v>
      </c>
      <c r="J80" s="65">
        <v>255000</v>
      </c>
      <c r="K80" s="65">
        <v>334689</v>
      </c>
      <c r="L80" s="164">
        <f>(K80/J80)*100</f>
        <v>131.25058823529412</v>
      </c>
    </row>
    <row r="81" spans="2:12" ht="18">
      <c r="B81" s="69"/>
      <c r="C81" s="31"/>
      <c r="D81" s="46"/>
      <c r="E81" s="47"/>
      <c r="F81" s="48"/>
      <c r="G81" s="49"/>
      <c r="H81" s="65"/>
      <c r="I81" s="48"/>
      <c r="J81" s="65"/>
      <c r="K81" s="65"/>
      <c r="L81" s="164"/>
    </row>
    <row r="82" spans="2:12" ht="18">
      <c r="B82" s="69" t="s">
        <v>129</v>
      </c>
      <c r="C82" s="31" t="s">
        <v>130</v>
      </c>
      <c r="D82" s="46">
        <v>12952717</v>
      </c>
      <c r="E82" s="47">
        <v>7458257</v>
      </c>
      <c r="F82" s="48">
        <f>(E82/D82)*100</f>
        <v>57.58063732883224</v>
      </c>
      <c r="G82" s="49">
        <v>9965107</v>
      </c>
      <c r="H82" s="65">
        <v>0</v>
      </c>
      <c r="I82" s="48">
        <f>(H82/G82)*100</f>
        <v>0</v>
      </c>
      <c r="J82" s="65">
        <v>0</v>
      </c>
      <c r="K82" s="65">
        <v>-29438</v>
      </c>
      <c r="L82" s="164">
        <v>0</v>
      </c>
    </row>
    <row r="83" spans="2:12" ht="18">
      <c r="B83" s="69"/>
      <c r="C83" s="31"/>
      <c r="D83" s="46"/>
      <c r="E83" s="47"/>
      <c r="F83" s="48"/>
      <c r="G83" s="49"/>
      <c r="H83" s="65"/>
      <c r="I83" s="48"/>
      <c r="J83" s="65"/>
      <c r="K83" s="65"/>
      <c r="L83" s="164"/>
    </row>
    <row r="84" spans="2:12" ht="18">
      <c r="B84" s="69" t="s">
        <v>83</v>
      </c>
      <c r="C84" s="31" t="s">
        <v>15</v>
      </c>
      <c r="D84" s="46">
        <v>12952717</v>
      </c>
      <c r="E84" s="47">
        <v>7458257</v>
      </c>
      <c r="F84" s="48">
        <f>(E84/D84)*100</f>
        <v>57.58063732883224</v>
      </c>
      <c r="G84" s="49">
        <v>9965107</v>
      </c>
      <c r="H84" s="65">
        <v>11771000</v>
      </c>
      <c r="I84" s="48">
        <f>(H84/G84)*100</f>
        <v>118.12216366567864</v>
      </c>
      <c r="J84" s="65">
        <v>11771000</v>
      </c>
      <c r="K84" s="65">
        <v>14254935</v>
      </c>
      <c r="L84" s="164">
        <f>(K84/J84)*100</f>
        <v>121.10215784555263</v>
      </c>
    </row>
    <row r="85" spans="2:12" ht="18">
      <c r="B85" s="69"/>
      <c r="C85" s="31"/>
      <c r="D85" s="71"/>
      <c r="E85" s="47"/>
      <c r="F85" s="72"/>
      <c r="G85" s="117"/>
      <c r="H85" s="47"/>
      <c r="I85" s="72"/>
      <c r="J85" s="47"/>
      <c r="K85" s="47"/>
      <c r="L85" s="47"/>
    </row>
    <row r="86" spans="2:12" ht="18">
      <c r="B86" s="69" t="s">
        <v>84</v>
      </c>
      <c r="C86" s="31" t="s">
        <v>16</v>
      </c>
      <c r="D86" s="46">
        <v>15000</v>
      </c>
      <c r="E86" s="47">
        <v>16046</v>
      </c>
      <c r="F86" s="48">
        <f>(E86/D86)*100</f>
        <v>106.97333333333334</v>
      </c>
      <c r="G86" s="49">
        <v>20446</v>
      </c>
      <c r="H86" s="65">
        <v>23500</v>
      </c>
      <c r="I86" s="48">
        <f>(H86/G86)*100</f>
        <v>114.93690697446934</v>
      </c>
      <c r="J86" s="65">
        <v>23500</v>
      </c>
      <c r="K86" s="65">
        <v>28534</v>
      </c>
      <c r="L86" s="164">
        <f>(K86/J86)*100</f>
        <v>121.42127659574469</v>
      </c>
    </row>
    <row r="87" spans="2:12" ht="18">
      <c r="B87" s="69"/>
      <c r="C87" s="31"/>
      <c r="D87" s="46"/>
      <c r="E87" s="47"/>
      <c r="F87" s="48"/>
      <c r="G87" s="49"/>
      <c r="H87" s="65"/>
      <c r="I87" s="48"/>
      <c r="J87" s="65"/>
      <c r="K87" s="65"/>
      <c r="L87" s="65"/>
    </row>
    <row r="88" spans="2:12" ht="18">
      <c r="B88" s="69" t="s">
        <v>127</v>
      </c>
      <c r="C88" s="31" t="s">
        <v>128</v>
      </c>
      <c r="D88" s="46">
        <v>15000</v>
      </c>
      <c r="E88" s="47">
        <v>16046</v>
      </c>
      <c r="F88" s="48">
        <f>(E88/D88)*100</f>
        <v>106.97333333333334</v>
      </c>
      <c r="G88" s="49">
        <v>20446</v>
      </c>
      <c r="H88" s="65">
        <v>0</v>
      </c>
      <c r="I88" s="48">
        <f>(H88/G88)*100</f>
        <v>0</v>
      </c>
      <c r="J88" s="65">
        <v>0</v>
      </c>
      <c r="K88" s="65">
        <v>42</v>
      </c>
      <c r="L88" s="164">
        <v>0</v>
      </c>
    </row>
    <row r="89" spans="2:12" ht="18">
      <c r="B89" s="69"/>
      <c r="C89" s="31"/>
      <c r="D89" s="46"/>
      <c r="E89" s="47"/>
      <c r="F89" s="48"/>
      <c r="G89" s="49"/>
      <c r="H89" s="65"/>
      <c r="I89" s="48"/>
      <c r="J89" s="65"/>
      <c r="K89" s="65"/>
      <c r="L89" s="65"/>
    </row>
    <row r="90" spans="2:12" ht="18">
      <c r="B90" s="69" t="s">
        <v>85</v>
      </c>
      <c r="C90" s="31" t="s">
        <v>22</v>
      </c>
      <c r="D90" s="46">
        <v>461390</v>
      </c>
      <c r="E90" s="47">
        <v>428367</v>
      </c>
      <c r="F90" s="48">
        <f>(E90/D90)*100</f>
        <v>92.84271440646741</v>
      </c>
      <c r="G90" s="49">
        <v>470000</v>
      </c>
      <c r="H90" s="65">
        <v>470000</v>
      </c>
      <c r="I90" s="48">
        <f>(H90/G90)*100</f>
        <v>100</v>
      </c>
      <c r="J90" s="65">
        <v>470000</v>
      </c>
      <c r="K90" s="65">
        <v>474854</v>
      </c>
      <c r="L90" s="164">
        <f>(K90/J90)*100</f>
        <v>101.03276595744681</v>
      </c>
    </row>
    <row r="91" spans="2:12" ht="18">
      <c r="B91" s="69"/>
      <c r="C91" s="31"/>
      <c r="D91" s="71"/>
      <c r="E91" s="47"/>
      <c r="F91" s="72"/>
      <c r="G91" s="117"/>
      <c r="H91" s="47"/>
      <c r="I91" s="72"/>
      <c r="J91" s="47"/>
      <c r="K91" s="47"/>
      <c r="L91" s="47"/>
    </row>
    <row r="92" spans="2:12" ht="18">
      <c r="B92" s="69" t="s">
        <v>86</v>
      </c>
      <c r="C92" s="31" t="s">
        <v>23</v>
      </c>
      <c r="D92" s="46">
        <v>185000</v>
      </c>
      <c r="E92" s="47">
        <v>106870</v>
      </c>
      <c r="F92" s="48">
        <f>(E92/D92)*100</f>
        <v>57.76756756756757</v>
      </c>
      <c r="G92" s="49">
        <v>150000</v>
      </c>
      <c r="H92" s="65"/>
      <c r="I92" s="48">
        <f>(H92/G92)*100</f>
        <v>0</v>
      </c>
      <c r="J92" s="65"/>
      <c r="K92" s="65"/>
      <c r="L92" s="65"/>
    </row>
    <row r="93" spans="2:12" ht="18">
      <c r="B93" s="69"/>
      <c r="C93" s="31" t="s">
        <v>17</v>
      </c>
      <c r="D93" s="71"/>
      <c r="E93" s="47"/>
      <c r="F93" s="72"/>
      <c r="G93" s="117"/>
      <c r="H93" s="47">
        <v>150000</v>
      </c>
      <c r="I93" s="72"/>
      <c r="J93" s="47">
        <v>150000</v>
      </c>
      <c r="K93" s="47">
        <v>145164</v>
      </c>
      <c r="L93" s="164">
        <f>(K93/J93)*100</f>
        <v>96.776</v>
      </c>
    </row>
    <row r="94" spans="2:12" ht="18">
      <c r="B94" s="69"/>
      <c r="C94" s="31"/>
      <c r="D94" s="71"/>
      <c r="E94" s="47"/>
      <c r="F94" s="72"/>
      <c r="G94" s="117"/>
      <c r="H94" s="47"/>
      <c r="I94" s="72"/>
      <c r="J94" s="47"/>
      <c r="K94" s="47"/>
      <c r="L94" s="47"/>
    </row>
    <row r="95" spans="2:12" ht="18">
      <c r="B95" s="69" t="s">
        <v>87</v>
      </c>
      <c r="C95" s="31" t="s">
        <v>18</v>
      </c>
      <c r="D95" s="46">
        <v>106000</v>
      </c>
      <c r="E95" s="47">
        <v>102686</v>
      </c>
      <c r="F95" s="48">
        <f>(E95/D95)*100</f>
        <v>96.87358490566038</v>
      </c>
      <c r="G95" s="49">
        <v>106000</v>
      </c>
      <c r="H95" s="65">
        <v>106000</v>
      </c>
      <c r="I95" s="48">
        <f>(H95/G95)*100</f>
        <v>100</v>
      </c>
      <c r="J95" s="65">
        <v>106000</v>
      </c>
      <c r="K95" s="65">
        <v>107906</v>
      </c>
      <c r="L95" s="164">
        <f>(K95/J95)*100</f>
        <v>101.79811320754717</v>
      </c>
    </row>
    <row r="96" spans="2:12" ht="18">
      <c r="B96" s="69"/>
      <c r="C96" s="31"/>
      <c r="D96" s="71"/>
      <c r="E96" s="47"/>
      <c r="F96" s="72"/>
      <c r="G96" s="117"/>
      <c r="H96" s="47"/>
      <c r="I96" s="72"/>
      <c r="J96" s="47"/>
      <c r="K96" s="47"/>
      <c r="L96" s="47"/>
    </row>
    <row r="97" spans="2:12" ht="18">
      <c r="B97" s="69" t="s">
        <v>88</v>
      </c>
      <c r="C97" s="31" t="s">
        <v>19</v>
      </c>
      <c r="D97" s="46">
        <v>36000</v>
      </c>
      <c r="E97" s="47">
        <v>31341</v>
      </c>
      <c r="F97" s="48">
        <f>(E97/D97)*100</f>
        <v>87.05833333333334</v>
      </c>
      <c r="G97" s="49">
        <v>31841</v>
      </c>
      <c r="H97" s="65">
        <v>32000</v>
      </c>
      <c r="I97" s="48">
        <f>(H97/G97)*100</f>
        <v>100.4993561759995</v>
      </c>
      <c r="J97" s="65">
        <v>32000</v>
      </c>
      <c r="K97" s="65">
        <v>31228</v>
      </c>
      <c r="L97" s="164">
        <f>(K97/J97)*100</f>
        <v>97.5875</v>
      </c>
    </row>
    <row r="98" spans="2:12" ht="18">
      <c r="B98" s="69"/>
      <c r="C98" s="31"/>
      <c r="D98" s="71"/>
      <c r="E98" s="47"/>
      <c r="F98" s="72"/>
      <c r="G98" s="117"/>
      <c r="H98" s="47"/>
      <c r="I98" s="72"/>
      <c r="J98" s="47"/>
      <c r="K98" s="47"/>
      <c r="L98" s="47"/>
    </row>
    <row r="99" spans="2:12" ht="18">
      <c r="B99" s="69" t="s">
        <v>89</v>
      </c>
      <c r="C99" s="31" t="s">
        <v>20</v>
      </c>
      <c r="D99" s="46">
        <v>550000</v>
      </c>
      <c r="E99" s="47">
        <v>337877</v>
      </c>
      <c r="F99" s="48">
        <f>(E99/D99)*100</f>
        <v>61.43218181818182</v>
      </c>
      <c r="G99" s="49">
        <v>450215</v>
      </c>
      <c r="H99" s="65">
        <v>450000</v>
      </c>
      <c r="I99" s="48">
        <f>(H99/G99)*100</f>
        <v>99.9522450384816</v>
      </c>
      <c r="J99" s="65">
        <v>450000</v>
      </c>
      <c r="K99" s="65">
        <v>801031</v>
      </c>
      <c r="L99" s="164">
        <f>(K99/J99)*100</f>
        <v>178.00688888888888</v>
      </c>
    </row>
    <row r="100" spans="2:12" ht="18">
      <c r="B100" s="69"/>
      <c r="C100" s="31"/>
      <c r="D100" s="71"/>
      <c r="E100" s="47"/>
      <c r="F100" s="72"/>
      <c r="G100" s="117"/>
      <c r="H100" s="47"/>
      <c r="I100" s="72"/>
      <c r="J100" s="47"/>
      <c r="K100" s="47"/>
      <c r="L100" s="47"/>
    </row>
    <row r="101" spans="2:12" ht="18">
      <c r="B101" s="69" t="s">
        <v>90</v>
      </c>
      <c r="C101" s="31" t="s">
        <v>25</v>
      </c>
      <c r="D101" s="46">
        <v>50000</v>
      </c>
      <c r="E101" s="47">
        <v>31169</v>
      </c>
      <c r="F101" s="48">
        <f>(E101/D101)*100</f>
        <v>62.33800000000001</v>
      </c>
      <c r="G101" s="49">
        <v>48669</v>
      </c>
      <c r="H101" s="65">
        <v>50000</v>
      </c>
      <c r="I101" s="48">
        <f>(H101/G101)*100</f>
        <v>102.73480038628284</v>
      </c>
      <c r="J101" s="65">
        <v>50000</v>
      </c>
      <c r="K101" s="65">
        <v>29273</v>
      </c>
      <c r="L101" s="164">
        <f>(K101/J101)*100</f>
        <v>58.546</v>
      </c>
    </row>
    <row r="102" spans="2:12" ht="18">
      <c r="B102" s="69"/>
      <c r="C102" s="31"/>
      <c r="D102" s="71"/>
      <c r="E102" s="47"/>
      <c r="F102" s="72"/>
      <c r="G102" s="117"/>
      <c r="H102" s="47"/>
      <c r="I102" s="72"/>
      <c r="J102" s="47"/>
      <c r="K102" s="47"/>
      <c r="L102" s="47"/>
    </row>
    <row r="103" spans="2:12" ht="18">
      <c r="B103" s="69" t="s">
        <v>91</v>
      </c>
      <c r="C103" s="31" t="s">
        <v>50</v>
      </c>
      <c r="D103" s="46">
        <v>1390</v>
      </c>
      <c r="E103" s="47">
        <v>849</v>
      </c>
      <c r="F103" s="48">
        <f>(E103/D103)*100</f>
        <v>61.07913669064749</v>
      </c>
      <c r="G103" s="49">
        <v>1200</v>
      </c>
      <c r="H103" s="65">
        <v>1200</v>
      </c>
      <c r="I103" s="48">
        <f>(H103/G103)*100</f>
        <v>100</v>
      </c>
      <c r="J103" s="65">
        <v>1200</v>
      </c>
      <c r="K103" s="65">
        <v>4413</v>
      </c>
      <c r="L103" s="164">
        <f>(K103/J103)*100</f>
        <v>367.75</v>
      </c>
    </row>
    <row r="104" spans="2:12" ht="18">
      <c r="B104" s="69"/>
      <c r="C104" s="31"/>
      <c r="D104" s="46"/>
      <c r="E104" s="47"/>
      <c r="F104" s="48"/>
      <c r="G104" s="49"/>
      <c r="H104" s="65"/>
      <c r="I104" s="48"/>
      <c r="J104" s="65"/>
      <c r="K104" s="65"/>
      <c r="L104" s="65"/>
    </row>
    <row r="105" spans="2:12" ht="18">
      <c r="B105" s="69" t="s">
        <v>92</v>
      </c>
      <c r="C105" s="31" t="s">
        <v>64</v>
      </c>
      <c r="D105" s="46">
        <v>44000</v>
      </c>
      <c r="E105" s="47">
        <v>37800</v>
      </c>
      <c r="F105" s="48">
        <f>(E105/D105)*100</f>
        <v>85.9090909090909</v>
      </c>
      <c r="G105" s="49">
        <v>44000</v>
      </c>
      <c r="H105" s="65">
        <v>45000</v>
      </c>
      <c r="I105" s="48">
        <f>(H105/G105)*100</f>
        <v>102.27272727272727</v>
      </c>
      <c r="J105" s="65">
        <v>45000</v>
      </c>
      <c r="K105" s="65">
        <v>49200</v>
      </c>
      <c r="L105" s="164">
        <f>(K105/J105)*100</f>
        <v>109.33333333333333</v>
      </c>
    </row>
    <row r="106" spans="2:12" ht="18">
      <c r="B106" s="69"/>
      <c r="C106" s="31"/>
      <c r="D106" s="71"/>
      <c r="E106" s="47"/>
      <c r="F106" s="72"/>
      <c r="G106" s="117" t="s">
        <v>38</v>
      </c>
      <c r="H106" s="47"/>
      <c r="I106" s="72"/>
      <c r="J106" s="47"/>
      <c r="K106" s="47"/>
      <c r="L106" s="47"/>
    </row>
    <row r="107" spans="2:12" ht="18">
      <c r="B107" s="69" t="s">
        <v>93</v>
      </c>
      <c r="C107" s="118" t="s">
        <v>42</v>
      </c>
      <c r="D107" s="46">
        <v>531500</v>
      </c>
      <c r="E107" s="47">
        <v>390973</v>
      </c>
      <c r="F107" s="48">
        <f>(E107/D107)*100</f>
        <v>73.56030103480715</v>
      </c>
      <c r="G107" s="49">
        <v>460000</v>
      </c>
      <c r="H107" s="65">
        <v>470000</v>
      </c>
      <c r="I107" s="48">
        <f>(H107/G107)*100</f>
        <v>102.17391304347827</v>
      </c>
      <c r="J107" s="65">
        <v>470000</v>
      </c>
      <c r="K107" s="65">
        <v>734414</v>
      </c>
      <c r="L107" s="164">
        <f>(K107/J107)*100</f>
        <v>156.25829787234042</v>
      </c>
    </row>
    <row r="108" spans="2:12" ht="18">
      <c r="B108" s="69"/>
      <c r="C108" s="118"/>
      <c r="D108" s="46"/>
      <c r="E108" s="47"/>
      <c r="F108" s="48"/>
      <c r="G108" s="49"/>
      <c r="H108" s="65"/>
      <c r="I108" s="48"/>
      <c r="J108" s="65"/>
      <c r="K108" s="65"/>
      <c r="L108" s="164"/>
    </row>
    <row r="109" spans="2:12" ht="36">
      <c r="B109" s="69" t="s">
        <v>143</v>
      </c>
      <c r="C109" s="118" t="s">
        <v>144</v>
      </c>
      <c r="D109" s="46"/>
      <c r="E109" s="47"/>
      <c r="F109" s="48"/>
      <c r="G109" s="49"/>
      <c r="H109" s="65">
        <v>0</v>
      </c>
      <c r="I109" s="48"/>
      <c r="J109" s="65">
        <v>0</v>
      </c>
      <c r="K109" s="65">
        <v>7890</v>
      </c>
      <c r="L109" s="164">
        <v>0</v>
      </c>
    </row>
    <row r="110" spans="2:12" ht="18">
      <c r="B110" s="69"/>
      <c r="C110" s="118"/>
      <c r="D110" s="46"/>
      <c r="E110" s="47"/>
      <c r="F110" s="48"/>
      <c r="G110" s="49"/>
      <c r="H110" s="65"/>
      <c r="I110" s="48"/>
      <c r="J110" s="65"/>
      <c r="K110" s="65"/>
      <c r="L110" s="65"/>
    </row>
    <row r="111" spans="2:12" ht="25.5" customHeight="1">
      <c r="B111" s="69" t="s">
        <v>94</v>
      </c>
      <c r="C111" s="244" t="s">
        <v>26</v>
      </c>
      <c r="D111" s="46">
        <v>270000</v>
      </c>
      <c r="E111" s="47">
        <v>80619</v>
      </c>
      <c r="F111" s="48">
        <f>(E111/D111)*100</f>
        <v>29.85888888888889</v>
      </c>
      <c r="G111" s="49">
        <v>107500</v>
      </c>
      <c r="H111" s="65">
        <v>110000</v>
      </c>
      <c r="I111" s="48">
        <f>(H111/G111)*100</f>
        <v>102.32558139534885</v>
      </c>
      <c r="J111" s="65">
        <v>110000</v>
      </c>
      <c r="K111" s="65">
        <f>301867+2206</f>
        <v>304073</v>
      </c>
      <c r="L111" s="164">
        <f>(K111/J111)*100</f>
        <v>276.43</v>
      </c>
    </row>
    <row r="112" spans="2:12" ht="18">
      <c r="B112" s="38"/>
      <c r="C112" s="245"/>
      <c r="D112" s="75"/>
      <c r="E112" s="77"/>
      <c r="F112" s="119"/>
      <c r="G112" s="85"/>
      <c r="H112" s="77"/>
      <c r="I112" s="76"/>
      <c r="J112" s="77"/>
      <c r="K112" s="77"/>
      <c r="L112" s="77"/>
    </row>
    <row r="113" spans="2:12" ht="18">
      <c r="B113" s="120"/>
      <c r="C113" s="5"/>
      <c r="D113" s="71"/>
      <c r="E113" s="71"/>
      <c r="F113" s="121"/>
      <c r="G113" s="51"/>
      <c r="H113" s="51"/>
      <c r="I113" s="51"/>
      <c r="J113" s="51"/>
      <c r="K113" s="51"/>
      <c r="L113" s="51"/>
    </row>
    <row r="114" spans="2:12" ht="15.75" customHeight="1">
      <c r="B114" s="214" t="s">
        <v>27</v>
      </c>
      <c r="C114" s="254" t="s">
        <v>28</v>
      </c>
      <c r="D114" s="210">
        <f>SUM(D117)</f>
        <v>13514189</v>
      </c>
      <c r="E114" s="210">
        <f>SUM(E117)</f>
        <v>11450561</v>
      </c>
      <c r="F114" s="207">
        <f>(E114/D114)*100</f>
        <v>84.7299160904143</v>
      </c>
      <c r="G114" s="210">
        <f>SUM(G117)</f>
        <v>13514189</v>
      </c>
      <c r="H114" s="200">
        <f>SUM(H117,H125:H128)</f>
        <v>15743631</v>
      </c>
      <c r="I114" s="207">
        <f>(H114/G114)*100</f>
        <v>116.49704617864971</v>
      </c>
      <c r="J114" s="200">
        <f>SUM(J117,J125:J128)</f>
        <v>15464220</v>
      </c>
      <c r="K114" s="200">
        <f>SUM(K117,K125:K128)</f>
        <v>15459717</v>
      </c>
      <c r="L114" s="193">
        <f>SUM(K114/J114)*100</f>
        <v>99.97088116956432</v>
      </c>
    </row>
    <row r="115" spans="2:12" ht="15.75" customHeight="1">
      <c r="B115" s="216"/>
      <c r="C115" s="255"/>
      <c r="D115" s="212"/>
      <c r="E115" s="212"/>
      <c r="F115" s="209"/>
      <c r="G115" s="212"/>
      <c r="H115" s="201"/>
      <c r="I115" s="209"/>
      <c r="J115" s="201"/>
      <c r="K115" s="201"/>
      <c r="L115" s="194"/>
    </row>
    <row r="116" spans="2:12" ht="18">
      <c r="B116" s="69"/>
      <c r="C116" s="122"/>
      <c r="D116" s="46"/>
      <c r="E116" s="47"/>
      <c r="F116" s="72"/>
      <c r="G116" s="51"/>
      <c r="H116" s="74"/>
      <c r="I116" s="74"/>
      <c r="J116" s="74"/>
      <c r="K116" s="74"/>
      <c r="L116" s="74"/>
    </row>
    <row r="117" spans="2:12" ht="18">
      <c r="B117" s="38" t="s">
        <v>95</v>
      </c>
      <c r="C117" s="123" t="s">
        <v>30</v>
      </c>
      <c r="D117" s="85">
        <f>SUM(D118:D119)</f>
        <v>13514189</v>
      </c>
      <c r="E117" s="85">
        <f>SUM(E118:E119)</f>
        <v>11450561</v>
      </c>
      <c r="F117" s="42">
        <f>(E117/D117)*100</f>
        <v>84.7299160904143</v>
      </c>
      <c r="G117" s="85">
        <f>SUM(G118:G119)</f>
        <v>13514189</v>
      </c>
      <c r="H117" s="77">
        <f>SUM(H118:H119,H121)</f>
        <v>15743631</v>
      </c>
      <c r="I117" s="42">
        <f>(H117/G117)*100</f>
        <v>116.49704617864971</v>
      </c>
      <c r="J117" s="77">
        <f>SUM(J118:J119,J121,J122)</f>
        <v>15464220</v>
      </c>
      <c r="K117" s="77">
        <f>SUM(K118:K119,K121,K122)</f>
        <v>15464220</v>
      </c>
      <c r="L117" s="162">
        <f aca="true" t="shared" si="3" ref="L117:L122">(K117/J117)*100</f>
        <v>100</v>
      </c>
    </row>
    <row r="118" spans="2:12" ht="34.5" customHeight="1">
      <c r="B118" s="45"/>
      <c r="C118" s="30" t="s">
        <v>109</v>
      </c>
      <c r="D118" s="46">
        <v>13514189</v>
      </c>
      <c r="E118" s="47">
        <v>11450561</v>
      </c>
      <c r="F118" s="48">
        <f>(E118/D118)*100</f>
        <v>84.7299160904143</v>
      </c>
      <c r="G118" s="49">
        <v>13514189</v>
      </c>
      <c r="H118" s="62">
        <v>14202032</v>
      </c>
      <c r="I118" s="124">
        <f>(H118/G118)*100</f>
        <v>105.08978378206788</v>
      </c>
      <c r="J118" s="62">
        <v>13589791</v>
      </c>
      <c r="K118" s="62">
        <v>13589791</v>
      </c>
      <c r="L118" s="164">
        <f t="shared" si="3"/>
        <v>100</v>
      </c>
    </row>
    <row r="119" spans="2:12" ht="18">
      <c r="B119" s="69"/>
      <c r="C119" s="125" t="s">
        <v>147</v>
      </c>
      <c r="D119" s="47"/>
      <c r="E119" s="47"/>
      <c r="F119" s="48"/>
      <c r="G119" s="49"/>
      <c r="H119" s="65">
        <v>1541599</v>
      </c>
      <c r="I119" s="124"/>
      <c r="J119" s="65">
        <v>1541599</v>
      </c>
      <c r="K119" s="65">
        <v>1541599</v>
      </c>
      <c r="L119" s="164">
        <f t="shared" si="3"/>
        <v>100</v>
      </c>
    </row>
    <row r="120" spans="2:12" ht="18">
      <c r="B120" s="69"/>
      <c r="C120" s="126" t="s">
        <v>148</v>
      </c>
      <c r="D120" s="47"/>
      <c r="E120" s="47"/>
      <c r="F120" s="48"/>
      <c r="G120" s="49"/>
      <c r="H120" s="65">
        <v>1541599</v>
      </c>
      <c r="I120" s="124"/>
      <c r="J120" s="65">
        <v>1541599</v>
      </c>
      <c r="K120" s="65">
        <v>1541599</v>
      </c>
      <c r="L120" s="164">
        <f t="shared" si="3"/>
        <v>100</v>
      </c>
    </row>
    <row r="121" spans="2:12" ht="18">
      <c r="B121" s="69"/>
      <c r="C121" s="125" t="s">
        <v>146</v>
      </c>
      <c r="D121" s="47"/>
      <c r="E121" s="47"/>
      <c r="F121" s="48"/>
      <c r="G121" s="49"/>
      <c r="H121" s="65">
        <v>0</v>
      </c>
      <c r="I121" s="124"/>
      <c r="J121" s="65">
        <v>772</v>
      </c>
      <c r="K121" s="65">
        <v>772</v>
      </c>
      <c r="L121" s="164">
        <f t="shared" si="3"/>
        <v>100</v>
      </c>
    </row>
    <row r="122" spans="2:12" ht="18">
      <c r="B122" s="69"/>
      <c r="C122" s="125" t="s">
        <v>145</v>
      </c>
      <c r="D122" s="117"/>
      <c r="E122" s="47"/>
      <c r="F122" s="48"/>
      <c r="G122" s="49"/>
      <c r="H122" s="65">
        <v>0</v>
      </c>
      <c r="I122" s="124"/>
      <c r="J122" s="65">
        <v>332058</v>
      </c>
      <c r="K122" s="65">
        <v>332058</v>
      </c>
      <c r="L122" s="164">
        <f t="shared" si="3"/>
        <v>100</v>
      </c>
    </row>
    <row r="123" spans="2:12" ht="18">
      <c r="B123" s="69"/>
      <c r="C123" s="125"/>
      <c r="D123" s="117"/>
      <c r="E123" s="47"/>
      <c r="F123" s="48"/>
      <c r="G123" s="49"/>
      <c r="H123" s="65"/>
      <c r="I123" s="124"/>
      <c r="J123" s="65"/>
      <c r="K123" s="65"/>
      <c r="L123" s="164"/>
    </row>
    <row r="124" spans="2:12" ht="18">
      <c r="B124" s="69" t="s">
        <v>86</v>
      </c>
      <c r="C124" s="31" t="s">
        <v>149</v>
      </c>
      <c r="D124" s="46">
        <v>185000</v>
      </c>
      <c r="E124" s="47">
        <v>106870</v>
      </c>
      <c r="F124" s="48">
        <f>(E124/D124)*100</f>
        <v>57.76756756756757</v>
      </c>
      <c r="G124" s="49">
        <v>150000</v>
      </c>
      <c r="H124" s="65"/>
      <c r="I124" s="48">
        <f>(H124/G124)*100</f>
        <v>0</v>
      </c>
      <c r="J124" s="65"/>
      <c r="K124" s="65"/>
      <c r="L124" s="65"/>
    </row>
    <row r="125" spans="2:12" ht="18">
      <c r="B125" s="69"/>
      <c r="C125" s="31" t="s">
        <v>17</v>
      </c>
      <c r="D125" s="71"/>
      <c r="E125" s="47"/>
      <c r="F125" s="72"/>
      <c r="G125" s="117"/>
      <c r="H125" s="47">
        <v>0</v>
      </c>
      <c r="I125" s="72"/>
      <c r="J125" s="47">
        <v>0</v>
      </c>
      <c r="K125" s="47">
        <v>-1572</v>
      </c>
      <c r="L125" s="164"/>
    </row>
    <row r="126" spans="2:12" ht="18">
      <c r="B126" s="69" t="s">
        <v>87</v>
      </c>
      <c r="C126" s="31" t="s">
        <v>18</v>
      </c>
      <c r="D126" s="46">
        <v>106000</v>
      </c>
      <c r="E126" s="47">
        <v>102686</v>
      </c>
      <c r="F126" s="48">
        <f>(E126/D126)*100</f>
        <v>96.87358490566038</v>
      </c>
      <c r="G126" s="49">
        <v>106000</v>
      </c>
      <c r="H126" s="65">
        <v>0</v>
      </c>
      <c r="I126" s="48">
        <f>(H126/G126)*100</f>
        <v>0</v>
      </c>
      <c r="J126" s="65">
        <v>0</v>
      </c>
      <c r="K126" s="65">
        <v>-1429</v>
      </c>
      <c r="L126" s="164"/>
    </row>
    <row r="127" spans="2:12" ht="18">
      <c r="B127" s="69" t="s">
        <v>93</v>
      </c>
      <c r="C127" s="118" t="s">
        <v>42</v>
      </c>
      <c r="D127" s="46">
        <v>531500</v>
      </c>
      <c r="E127" s="47">
        <v>390973</v>
      </c>
      <c r="F127" s="48">
        <f>(E127/D127)*100</f>
        <v>73.56030103480715</v>
      </c>
      <c r="G127" s="49">
        <v>460000</v>
      </c>
      <c r="H127" s="65">
        <v>0</v>
      </c>
      <c r="I127" s="48">
        <f>(H127/G127)*100</f>
        <v>0</v>
      </c>
      <c r="J127" s="65">
        <v>0</v>
      </c>
      <c r="K127" s="65">
        <v>-932</v>
      </c>
      <c r="L127" s="164"/>
    </row>
    <row r="128" spans="2:12" ht="18">
      <c r="B128" s="69" t="s">
        <v>94</v>
      </c>
      <c r="C128" s="244" t="s">
        <v>26</v>
      </c>
      <c r="D128" s="47"/>
      <c r="E128" s="47"/>
      <c r="F128" s="48"/>
      <c r="G128" s="49"/>
      <c r="H128" s="65">
        <v>0</v>
      </c>
      <c r="I128" s="48" t="e">
        <f>(H128/G128)*100</f>
        <v>#DIV/0!</v>
      </c>
      <c r="J128" s="65">
        <v>0</v>
      </c>
      <c r="K128" s="65">
        <v>-570</v>
      </c>
      <c r="L128" s="164"/>
    </row>
    <row r="129" spans="2:12" ht="18">
      <c r="B129" s="38"/>
      <c r="C129" s="245"/>
      <c r="D129" s="77"/>
      <c r="E129" s="77"/>
      <c r="F129" s="42"/>
      <c r="G129" s="127"/>
      <c r="H129" s="86"/>
      <c r="I129" s="94"/>
      <c r="J129" s="86"/>
      <c r="K129" s="86"/>
      <c r="L129" s="86"/>
    </row>
    <row r="130" spans="2:12" ht="18">
      <c r="B130" s="87"/>
      <c r="C130" s="5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2:12" ht="15.75" customHeight="1">
      <c r="B131" s="214" t="s">
        <v>31</v>
      </c>
      <c r="C131" s="254" t="s">
        <v>32</v>
      </c>
      <c r="D131" s="210">
        <f>SUM(D133:D133)</f>
        <v>150590</v>
      </c>
      <c r="E131" s="210">
        <f>SUM(E133:E133)</f>
        <v>76807</v>
      </c>
      <c r="F131" s="207">
        <f>(E131/D131)*100</f>
        <v>51.00405073378046</v>
      </c>
      <c r="G131" s="256">
        <f>SUM(G133:G133)</f>
        <v>150590</v>
      </c>
      <c r="H131" s="189">
        <f>SUM(H133:H134)</f>
        <v>144295</v>
      </c>
      <c r="I131" s="207">
        <f>(H131/G131)*100</f>
        <v>95.81977554950528</v>
      </c>
      <c r="J131" s="189">
        <f>SUM(J133:J134)</f>
        <v>153883</v>
      </c>
      <c r="K131" s="189">
        <f>SUM(K133:K134)</f>
        <v>152656</v>
      </c>
      <c r="L131" s="193">
        <f>SUM(K131/J131)*100</f>
        <v>99.20264096748829</v>
      </c>
    </row>
    <row r="132" spans="2:12" ht="15.75" customHeight="1">
      <c r="B132" s="216"/>
      <c r="C132" s="255"/>
      <c r="D132" s="212"/>
      <c r="E132" s="212"/>
      <c r="F132" s="209"/>
      <c r="G132" s="257"/>
      <c r="H132" s="190"/>
      <c r="I132" s="209"/>
      <c r="J132" s="190"/>
      <c r="K132" s="190"/>
      <c r="L132" s="194"/>
    </row>
    <row r="133" spans="2:12" ht="54">
      <c r="B133" s="98" t="s">
        <v>97</v>
      </c>
      <c r="C133" s="128" t="s">
        <v>43</v>
      </c>
      <c r="D133" s="58">
        <v>150590</v>
      </c>
      <c r="E133" s="58">
        <v>76807</v>
      </c>
      <c r="F133" s="60">
        <f>(E133/D133)*100</f>
        <v>51.00405073378046</v>
      </c>
      <c r="G133" s="61">
        <v>150590</v>
      </c>
      <c r="H133" s="61">
        <v>144295</v>
      </c>
      <c r="I133" s="60">
        <f>(H133/G133)*100</f>
        <v>95.81977554950528</v>
      </c>
      <c r="J133" s="61">
        <v>144295</v>
      </c>
      <c r="K133" s="61">
        <f>26400+65568+51100</f>
        <v>143068</v>
      </c>
      <c r="L133" s="165">
        <f>(K133/J133)*100</f>
        <v>99.14965868533213</v>
      </c>
    </row>
    <row r="134" spans="2:12" ht="36">
      <c r="B134" s="98" t="s">
        <v>96</v>
      </c>
      <c r="C134" s="104" t="s">
        <v>33</v>
      </c>
      <c r="D134" s="78">
        <v>2561523</v>
      </c>
      <c r="E134" s="139">
        <v>1988457</v>
      </c>
      <c r="F134" s="42">
        <f>(E134/D134)*100</f>
        <v>77.62791901536703</v>
      </c>
      <c r="G134" s="78">
        <v>2561523</v>
      </c>
      <c r="H134" s="59">
        <v>0</v>
      </c>
      <c r="I134" s="60">
        <f>(H134/G134)*100</f>
        <v>0</v>
      </c>
      <c r="J134" s="59">
        <f>7938+1650</f>
        <v>9588</v>
      </c>
      <c r="K134" s="59">
        <f>7938+1650</f>
        <v>9588</v>
      </c>
      <c r="L134" s="162">
        <f>(K134/J134)*100</f>
        <v>100</v>
      </c>
    </row>
    <row r="135" spans="2:12" ht="23.25" customHeight="1">
      <c r="B135" s="129"/>
      <c r="C135" s="10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2:12" ht="27.75" customHeight="1">
      <c r="B136" s="33" t="s">
        <v>44</v>
      </c>
      <c r="C136" s="130" t="s">
        <v>45</v>
      </c>
      <c r="D136" s="131">
        <f>SUM(D138)</f>
        <v>500000</v>
      </c>
      <c r="E136" s="132">
        <f>SUM(E138)</f>
        <v>440566</v>
      </c>
      <c r="F136" s="133">
        <f>(E136/D136)*100</f>
        <v>88.1132</v>
      </c>
      <c r="G136" s="132">
        <f>SUM(G138)</f>
        <v>500000</v>
      </c>
      <c r="H136" s="179">
        <f>SUM(H138)</f>
        <v>500000</v>
      </c>
      <c r="I136" s="148">
        <f>(H136/G136)*100</f>
        <v>100</v>
      </c>
      <c r="J136" s="179">
        <f>SUM(J138)</f>
        <v>500000</v>
      </c>
      <c r="K136" s="179">
        <f>SUM(K138)</f>
        <v>486366</v>
      </c>
      <c r="L136" s="180">
        <f>SUM(K136/J136)*100</f>
        <v>97.2732</v>
      </c>
    </row>
    <row r="137" spans="2:12" ht="16.5" customHeight="1">
      <c r="B137" s="220" t="s">
        <v>98</v>
      </c>
      <c r="C137" s="186" t="s">
        <v>7</v>
      </c>
      <c r="D137" s="74"/>
      <c r="E137" s="134"/>
      <c r="F137" s="74"/>
      <c r="G137" s="74"/>
      <c r="H137" s="179"/>
      <c r="I137" s="74"/>
      <c r="J137" s="179"/>
      <c r="K137" s="179"/>
      <c r="L137" s="180"/>
    </row>
    <row r="138" spans="2:12" ht="18">
      <c r="B138" s="221"/>
      <c r="C138" s="223"/>
      <c r="D138" s="77">
        <v>500000</v>
      </c>
      <c r="E138" s="135">
        <v>440566</v>
      </c>
      <c r="F138" s="42">
        <f>(E138/D138)*100</f>
        <v>88.1132</v>
      </c>
      <c r="G138" s="86">
        <v>500000</v>
      </c>
      <c r="H138" s="86">
        <v>500000</v>
      </c>
      <c r="I138" s="42">
        <f>(H138/G138)*100</f>
        <v>100</v>
      </c>
      <c r="J138" s="86">
        <v>500000</v>
      </c>
      <c r="K138" s="86">
        <v>486366</v>
      </c>
      <c r="L138" s="162">
        <f>(K138/J138)*100</f>
        <v>97.2732</v>
      </c>
    </row>
    <row r="139" spans="2:12" ht="12.75" customHeight="1" hidden="1">
      <c r="B139" s="222"/>
      <c r="C139" s="206"/>
      <c r="D139" s="75"/>
      <c r="E139" s="136"/>
      <c r="F139" s="76"/>
      <c r="G139" s="76"/>
      <c r="H139" s="77"/>
      <c r="I139" s="76"/>
      <c r="J139" s="77"/>
      <c r="K139" s="77"/>
      <c r="L139" s="77"/>
    </row>
    <row r="140" spans="2:12" ht="27.75" customHeight="1">
      <c r="B140" s="120"/>
      <c r="C140" s="137"/>
      <c r="D140" s="51"/>
      <c r="E140" s="138"/>
      <c r="F140" s="51"/>
      <c r="G140" s="51"/>
      <c r="H140" s="117"/>
      <c r="I140" s="51"/>
      <c r="J140" s="117"/>
      <c r="K140" s="117"/>
      <c r="L140" s="117"/>
    </row>
    <row r="141" spans="2:12" ht="29.25" customHeight="1">
      <c r="B141" s="52" t="s">
        <v>101</v>
      </c>
      <c r="C141" s="20" t="s">
        <v>102</v>
      </c>
      <c r="D141" s="131">
        <f>SUM(D142:D146)</f>
        <v>2561523</v>
      </c>
      <c r="E141" s="91">
        <f>SUM(E142:E146)</f>
        <v>1988457</v>
      </c>
      <c r="F141" s="133">
        <f>(E141/D141)*100</f>
        <v>77.62791901536703</v>
      </c>
      <c r="G141" s="131">
        <f>SUM(G142:G146)</f>
        <v>2561523</v>
      </c>
      <c r="H141" s="91">
        <f>SUM(H142:H149)</f>
        <v>2042000</v>
      </c>
      <c r="I141" s="55">
        <f>(H141/G141)*100</f>
        <v>79.718198899639</v>
      </c>
      <c r="J141" s="91">
        <f>SUM(J142:J149)</f>
        <v>6036573</v>
      </c>
      <c r="K141" s="91">
        <f>SUM(K142:K149)</f>
        <v>5868221</v>
      </c>
      <c r="L141" s="166">
        <f>(K141/J141)*100</f>
        <v>97.21113287290653</v>
      </c>
    </row>
    <row r="142" spans="2:12" ht="54">
      <c r="B142" s="98" t="s">
        <v>79</v>
      </c>
      <c r="C142" s="104" t="s">
        <v>100</v>
      </c>
      <c r="D142" s="78">
        <v>2561523</v>
      </c>
      <c r="E142" s="139">
        <v>1988457</v>
      </c>
      <c r="F142" s="42">
        <f>(E142/D142)*100</f>
        <v>77.62791901536703</v>
      </c>
      <c r="G142" s="78">
        <v>2561523</v>
      </c>
      <c r="H142" s="59">
        <v>2042000</v>
      </c>
      <c r="I142" s="60">
        <f>(H142/G142)*100</f>
        <v>79.718198899639</v>
      </c>
      <c r="J142" s="59">
        <f>4405813+60720+723407+20627+149072+27500</f>
        <v>5387139</v>
      </c>
      <c r="K142" s="59">
        <f>4348215+38420+642750+19627+149072+27500</f>
        <v>5225584</v>
      </c>
      <c r="L142" s="162">
        <f>(K142/J142)*100</f>
        <v>97.0010983566602</v>
      </c>
    </row>
    <row r="143" spans="2:12" ht="12.75" customHeight="1" hidden="1">
      <c r="B143" s="56"/>
      <c r="C143" s="140"/>
      <c r="D143" s="141"/>
      <c r="E143" s="142"/>
      <c r="F143" s="141"/>
      <c r="G143" s="141"/>
      <c r="H143" s="59"/>
      <c r="I143" s="141"/>
      <c r="J143" s="59"/>
      <c r="K143" s="59"/>
      <c r="L143" s="59"/>
    </row>
    <row r="144" spans="2:12" ht="61.5" customHeight="1" hidden="1">
      <c r="B144" s="96" t="s">
        <v>96</v>
      </c>
      <c r="C144" s="70" t="s">
        <v>33</v>
      </c>
      <c r="D144" s="141">
        <v>0</v>
      </c>
      <c r="E144" s="142">
        <v>0</v>
      </c>
      <c r="F144" s="141"/>
      <c r="G144" s="141">
        <v>0</v>
      </c>
      <c r="H144" s="59"/>
      <c r="I144" s="141"/>
      <c r="J144" s="59"/>
      <c r="K144" s="59"/>
      <c r="L144" s="59"/>
    </row>
    <row r="145" spans="2:12" ht="12.75" customHeight="1" hidden="1">
      <c r="B145" s="69"/>
      <c r="C145" s="143"/>
      <c r="D145" s="51"/>
      <c r="E145" s="138"/>
      <c r="F145" s="51"/>
      <c r="G145" s="51"/>
      <c r="H145" s="117"/>
      <c r="I145" s="51"/>
      <c r="J145" s="117"/>
      <c r="K145" s="117"/>
      <c r="L145" s="117"/>
    </row>
    <row r="146" spans="2:12" ht="0.75" customHeight="1" hidden="1">
      <c r="B146" s="38"/>
      <c r="C146" s="144"/>
      <c r="D146" s="145"/>
      <c r="E146" s="77"/>
      <c r="F146" s="76"/>
      <c r="G146" s="145"/>
      <c r="H146" s="76"/>
      <c r="I146" s="76"/>
      <c r="J146" s="76"/>
      <c r="K146" s="76"/>
      <c r="L146" s="76"/>
    </row>
    <row r="147" spans="2:12" ht="36">
      <c r="B147" s="98" t="s">
        <v>96</v>
      </c>
      <c r="C147" s="104" t="s">
        <v>33</v>
      </c>
      <c r="D147" s="78">
        <v>2561523</v>
      </c>
      <c r="E147" s="139">
        <v>1988457</v>
      </c>
      <c r="F147" s="42">
        <f>(E147/D147)*100</f>
        <v>77.62791901536703</v>
      </c>
      <c r="G147" s="78">
        <v>2561523</v>
      </c>
      <c r="H147" s="59">
        <v>0</v>
      </c>
      <c r="I147" s="60">
        <f>(H147/G147)*100</f>
        <v>0</v>
      </c>
      <c r="J147" s="59">
        <f>156897+302928+173048</f>
        <v>632873</v>
      </c>
      <c r="K147" s="59">
        <f>156897+302928+166000</f>
        <v>625825</v>
      </c>
      <c r="L147" s="162">
        <f>(K147/J147)*100</f>
        <v>98.88634844589673</v>
      </c>
    </row>
    <row r="148" spans="2:12" ht="18">
      <c r="B148" s="98" t="s">
        <v>70</v>
      </c>
      <c r="C148" s="104" t="s">
        <v>9</v>
      </c>
      <c r="D148" s="78">
        <v>2561523</v>
      </c>
      <c r="E148" s="139">
        <v>1988457</v>
      </c>
      <c r="F148" s="42">
        <f>(E148/D148)*100</f>
        <v>77.62791901536703</v>
      </c>
      <c r="G148" s="78">
        <v>2561523</v>
      </c>
      <c r="H148" s="59">
        <v>0</v>
      </c>
      <c r="I148" s="60">
        <f>(H148/G148)*100</f>
        <v>0</v>
      </c>
      <c r="J148" s="59">
        <v>0</v>
      </c>
      <c r="K148" s="59">
        <v>251</v>
      </c>
      <c r="L148" s="162">
        <v>0</v>
      </c>
    </row>
    <row r="149" spans="2:12" ht="72">
      <c r="B149" s="98" t="s">
        <v>123</v>
      </c>
      <c r="C149" s="104" t="s">
        <v>131</v>
      </c>
      <c r="D149" s="78">
        <v>2561523</v>
      </c>
      <c r="E149" s="139">
        <v>1988457</v>
      </c>
      <c r="F149" s="42">
        <f>(E149/D149)*100</f>
        <v>77.62791901536703</v>
      </c>
      <c r="G149" s="78">
        <v>2561523</v>
      </c>
      <c r="H149" s="59">
        <v>0</v>
      </c>
      <c r="I149" s="60">
        <f>(H149/G149)*100</f>
        <v>0</v>
      </c>
      <c r="J149" s="59">
        <v>16561</v>
      </c>
      <c r="K149" s="59">
        <v>16561</v>
      </c>
      <c r="L149" s="162">
        <f>(K149/J149)*100</f>
        <v>100</v>
      </c>
    </row>
    <row r="150" spans="2:12" ht="15.75" customHeight="1">
      <c r="B150" s="172"/>
      <c r="C150" s="173"/>
      <c r="D150" s="71"/>
      <c r="E150" s="71"/>
      <c r="F150" s="146"/>
      <c r="G150" s="146"/>
      <c r="H150" s="146"/>
      <c r="I150" s="146"/>
      <c r="J150" s="146"/>
      <c r="K150" s="146"/>
      <c r="L150" s="146"/>
    </row>
    <row r="151" spans="2:12" ht="34.5" customHeight="1">
      <c r="B151" s="52" t="s">
        <v>113</v>
      </c>
      <c r="C151" s="20" t="s">
        <v>114</v>
      </c>
      <c r="D151" s="131">
        <f>SUM(D152:D156)</f>
        <v>5623046</v>
      </c>
      <c r="E151" s="91">
        <f>SUM(E152:E156)</f>
        <v>4178158</v>
      </c>
      <c r="F151" s="133">
        <f>(E151/D151)*100</f>
        <v>74.30417606400516</v>
      </c>
      <c r="G151" s="131">
        <f>SUM(G152:G156)</f>
        <v>5623046</v>
      </c>
      <c r="H151" s="91">
        <f>SUM(H152,H153)</f>
        <v>0</v>
      </c>
      <c r="I151" s="55">
        <f>(H151/G151)*100</f>
        <v>0</v>
      </c>
      <c r="J151" s="91">
        <f>SUM(J152,J153)</f>
        <v>826815</v>
      </c>
      <c r="K151" s="91">
        <f>SUM(K152,K153)</f>
        <v>829444</v>
      </c>
      <c r="L151" s="166">
        <f>(K151/J151)*100</f>
        <v>100.31796713896095</v>
      </c>
    </row>
    <row r="152" spans="2:12" ht="54">
      <c r="B152" s="98" t="s">
        <v>115</v>
      </c>
      <c r="C152" s="104" t="s">
        <v>116</v>
      </c>
      <c r="D152" s="78">
        <v>2561523</v>
      </c>
      <c r="E152" s="139">
        <v>1988457</v>
      </c>
      <c r="F152" s="42">
        <f>(E152/D152)*100</f>
        <v>77.62791901536703</v>
      </c>
      <c r="G152" s="78">
        <v>2561523</v>
      </c>
      <c r="H152" s="59">
        <v>0</v>
      </c>
      <c r="I152" s="60">
        <f>(H152/G152)*100</f>
        <v>0</v>
      </c>
      <c r="J152" s="59">
        <v>826815</v>
      </c>
      <c r="K152" s="59">
        <v>826815</v>
      </c>
      <c r="L152" s="162">
        <f>(K152/J152)*100</f>
        <v>100</v>
      </c>
    </row>
    <row r="153" spans="2:12" ht="18">
      <c r="B153" s="98" t="s">
        <v>70</v>
      </c>
      <c r="C153" s="104" t="s">
        <v>9</v>
      </c>
      <c r="D153" s="78">
        <v>2561523</v>
      </c>
      <c r="E153" s="139">
        <v>1988457</v>
      </c>
      <c r="F153" s="42">
        <f>(E153/D153)*100</f>
        <v>77.62791901536703</v>
      </c>
      <c r="G153" s="78">
        <v>2561523</v>
      </c>
      <c r="H153" s="59">
        <v>0</v>
      </c>
      <c r="I153" s="60">
        <f>(H153/G153)*100</f>
        <v>0</v>
      </c>
      <c r="J153" s="59">
        <v>0</v>
      </c>
      <c r="K153" s="59">
        <v>2629</v>
      </c>
      <c r="L153" s="162">
        <v>0</v>
      </c>
    </row>
    <row r="154" spans="2:12" ht="18" customHeight="1">
      <c r="B154" s="87"/>
      <c r="C154" s="5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2:12" ht="29.25" customHeight="1">
      <c r="B155" s="102" t="s">
        <v>34</v>
      </c>
      <c r="C155" s="234" t="s">
        <v>35</v>
      </c>
      <c r="D155" s="89">
        <f>SUM(D159:D160)</f>
        <v>500000</v>
      </c>
      <c r="E155" s="90">
        <f>SUM(E159:E160)</f>
        <v>201244</v>
      </c>
      <c r="F155" s="147">
        <f>(E155/D155)*100</f>
        <v>40.2488</v>
      </c>
      <c r="G155" s="89">
        <f>SUM(G159:G160)</f>
        <v>500000</v>
      </c>
      <c r="H155" s="200">
        <f>SUM(H158:H163)</f>
        <v>502000</v>
      </c>
      <c r="I155" s="148">
        <f>(H155/G155)*100</f>
        <v>100.4</v>
      </c>
      <c r="J155" s="200">
        <f>SUM(J158:J163)</f>
        <v>4297615</v>
      </c>
      <c r="K155" s="200">
        <f>SUM(K158:K163)</f>
        <v>1800597</v>
      </c>
      <c r="L155" s="193">
        <f>(K155/J155)*100</f>
        <v>41.89758738276928</v>
      </c>
    </row>
    <row r="156" spans="2:12" ht="18">
      <c r="B156" s="33"/>
      <c r="C156" s="235"/>
      <c r="D156" s="75"/>
      <c r="E156" s="77"/>
      <c r="F156" s="119"/>
      <c r="G156" s="77"/>
      <c r="H156" s="201"/>
      <c r="I156" s="76"/>
      <c r="J156" s="201"/>
      <c r="K156" s="201"/>
      <c r="L156" s="194"/>
    </row>
    <row r="157" spans="2:12" ht="18" customHeight="1" hidden="1">
      <c r="B157" s="103"/>
      <c r="C157" s="149"/>
      <c r="D157" s="74"/>
      <c r="E157" s="47" t="s">
        <v>38</v>
      </c>
      <c r="F157" s="74"/>
      <c r="G157" s="117"/>
      <c r="H157" s="74"/>
      <c r="I157" s="74"/>
      <c r="J157" s="74"/>
      <c r="K157" s="74"/>
      <c r="L157" s="191">
        <v>0</v>
      </c>
    </row>
    <row r="158" spans="2:12" ht="36">
      <c r="B158" s="56" t="s">
        <v>150</v>
      </c>
      <c r="C158" s="104" t="s">
        <v>152</v>
      </c>
      <c r="D158" s="141"/>
      <c r="E158" s="59"/>
      <c r="F158" s="141"/>
      <c r="G158" s="59"/>
      <c r="H158" s="59">
        <v>0</v>
      </c>
      <c r="I158" s="141"/>
      <c r="J158" s="59">
        <v>0</v>
      </c>
      <c r="K158" s="41">
        <v>1708</v>
      </c>
      <c r="L158" s="192"/>
    </row>
    <row r="159" spans="2:12" ht="18">
      <c r="B159" s="38" t="s">
        <v>77</v>
      </c>
      <c r="C159" s="150" t="s">
        <v>151</v>
      </c>
      <c r="D159" s="76">
        <v>0</v>
      </c>
      <c r="E159" s="77">
        <v>0</v>
      </c>
      <c r="F159" s="76">
        <v>0</v>
      </c>
      <c r="G159" s="145">
        <v>0</v>
      </c>
      <c r="H159" s="41">
        <v>2000</v>
      </c>
      <c r="I159" s="42">
        <v>0</v>
      </c>
      <c r="J159" s="41">
        <v>2000</v>
      </c>
      <c r="K159" s="41">
        <v>5035</v>
      </c>
      <c r="L159" s="162">
        <f>(K159/J159)*100</f>
        <v>251.75</v>
      </c>
    </row>
    <row r="160" spans="2:12" ht="54">
      <c r="B160" s="98" t="s">
        <v>69</v>
      </c>
      <c r="C160" s="97" t="s">
        <v>46</v>
      </c>
      <c r="D160" s="59">
        <v>500000</v>
      </c>
      <c r="E160" s="59">
        <v>201244</v>
      </c>
      <c r="F160" s="60">
        <f>(E160/D160)*100</f>
        <v>40.2488</v>
      </c>
      <c r="G160" s="151">
        <v>500000</v>
      </c>
      <c r="H160" s="61">
        <v>500000</v>
      </c>
      <c r="I160" s="60">
        <f>(H160/G160)*100</f>
        <v>100</v>
      </c>
      <c r="J160" s="61">
        <v>500000</v>
      </c>
      <c r="K160" s="61">
        <f>608746+78</f>
        <v>608824</v>
      </c>
      <c r="L160" s="162">
        <f>(K160/J160)*100</f>
        <v>121.76480000000001</v>
      </c>
    </row>
    <row r="161" spans="2:12" ht="54">
      <c r="B161" s="98" t="s">
        <v>79</v>
      </c>
      <c r="C161" s="104" t="s">
        <v>100</v>
      </c>
      <c r="D161" s="59"/>
      <c r="E161" s="59"/>
      <c r="F161" s="60"/>
      <c r="G161" s="151"/>
      <c r="H161" s="61">
        <v>0</v>
      </c>
      <c r="I161" s="60"/>
      <c r="J161" s="61">
        <v>247457</v>
      </c>
      <c r="K161" s="61">
        <v>247457</v>
      </c>
      <c r="L161" s="162">
        <f>(K161/J161)*100</f>
        <v>100</v>
      </c>
    </row>
    <row r="162" spans="2:12" ht="54">
      <c r="B162" s="98" t="s">
        <v>115</v>
      </c>
      <c r="C162" s="97" t="s">
        <v>116</v>
      </c>
      <c r="D162" s="59"/>
      <c r="E162" s="59"/>
      <c r="F162" s="60"/>
      <c r="G162" s="151"/>
      <c r="H162" s="61">
        <v>0</v>
      </c>
      <c r="I162" s="60"/>
      <c r="J162" s="61">
        <v>9558</v>
      </c>
      <c r="K162" s="61">
        <v>9558</v>
      </c>
      <c r="L162" s="162">
        <f>(K162/J162)*100</f>
        <v>100</v>
      </c>
    </row>
    <row r="163" spans="2:12" ht="54">
      <c r="B163" s="98" t="s">
        <v>117</v>
      </c>
      <c r="C163" s="97" t="s">
        <v>118</v>
      </c>
      <c r="D163" s="59">
        <v>500000</v>
      </c>
      <c r="E163" s="59">
        <v>201244</v>
      </c>
      <c r="F163" s="60">
        <f>(E163/D163)*100</f>
        <v>40.2488</v>
      </c>
      <c r="G163" s="151">
        <v>500000</v>
      </c>
      <c r="H163" s="61">
        <v>0</v>
      </c>
      <c r="I163" s="60">
        <f>(H163/G163)*100</f>
        <v>0</v>
      </c>
      <c r="J163" s="61">
        <v>3538600</v>
      </c>
      <c r="K163" s="61">
        <v>928015</v>
      </c>
      <c r="L163" s="162">
        <f>(K163/J163)*100</f>
        <v>26.225484654948282</v>
      </c>
    </row>
    <row r="164" spans="2:12" ht="20.25" customHeight="1">
      <c r="B164" s="120"/>
      <c r="C164" s="97"/>
      <c r="D164" s="117"/>
      <c r="E164" s="117"/>
      <c r="F164" s="146"/>
      <c r="G164" s="49"/>
      <c r="H164" s="49"/>
      <c r="I164" s="146"/>
      <c r="J164" s="49"/>
      <c r="K164" s="49"/>
      <c r="L164" s="49"/>
    </row>
    <row r="165" spans="2:12" ht="20.25" customHeight="1">
      <c r="B165" s="52" t="s">
        <v>119</v>
      </c>
      <c r="C165" s="20" t="s">
        <v>120</v>
      </c>
      <c r="D165" s="131">
        <f>SUM(D167:D170)</f>
        <v>2561523</v>
      </c>
      <c r="E165" s="91">
        <f>SUM(E167:E170)</f>
        <v>1988457</v>
      </c>
      <c r="F165" s="133">
        <f>(E165/D165)*100</f>
        <v>77.62791901536703</v>
      </c>
      <c r="G165" s="131">
        <f>SUM(G167:G170)</f>
        <v>2561523</v>
      </c>
      <c r="H165" s="91">
        <f>SUM(H166:H167)</f>
        <v>0</v>
      </c>
      <c r="I165" s="55">
        <f>(H165/G165)*100</f>
        <v>0</v>
      </c>
      <c r="J165" s="91">
        <f>SUM(J166:J167)</f>
        <v>25650</v>
      </c>
      <c r="K165" s="91">
        <f>SUM(K166:K167)</f>
        <v>25650</v>
      </c>
      <c r="L165" s="166">
        <f>(K165/J165)*100</f>
        <v>100</v>
      </c>
    </row>
    <row r="166" spans="2:12" ht="72">
      <c r="B166" s="181" t="s">
        <v>76</v>
      </c>
      <c r="C166" s="39" t="s">
        <v>21</v>
      </c>
      <c r="D166" s="131"/>
      <c r="E166" s="91"/>
      <c r="F166" s="183"/>
      <c r="G166" s="131"/>
      <c r="H166" s="59">
        <v>0</v>
      </c>
      <c r="I166" s="60"/>
      <c r="J166" s="59">
        <v>17650</v>
      </c>
      <c r="K166" s="59">
        <v>17650</v>
      </c>
      <c r="L166" s="165">
        <f>(K166/J166)*100</f>
        <v>100</v>
      </c>
    </row>
    <row r="167" spans="2:12" ht="59.25" customHeight="1">
      <c r="B167" s="98" t="s">
        <v>121</v>
      </c>
      <c r="C167" s="104" t="s">
        <v>122</v>
      </c>
      <c r="D167" s="78">
        <v>2561523</v>
      </c>
      <c r="E167" s="139">
        <v>1988457</v>
      </c>
      <c r="F167" s="42">
        <f>(E167/D167)*100</f>
        <v>77.62791901536703</v>
      </c>
      <c r="G167" s="78">
        <v>2561523</v>
      </c>
      <c r="H167" s="59">
        <v>0</v>
      </c>
      <c r="I167" s="60">
        <f>(H167/G167)*100</f>
        <v>0</v>
      </c>
      <c r="J167" s="59">
        <v>8000</v>
      </c>
      <c r="K167" s="59">
        <v>8000</v>
      </c>
      <c r="L167" s="162">
        <f>(K167/J167)*100</f>
        <v>100</v>
      </c>
    </row>
    <row r="168" spans="2:12" ht="20.25" customHeight="1">
      <c r="B168" s="80"/>
      <c r="C168" s="101"/>
      <c r="D168" s="117"/>
      <c r="E168" s="117"/>
      <c r="F168" s="146"/>
      <c r="G168" s="49"/>
      <c r="H168" s="49"/>
      <c r="I168" s="146"/>
      <c r="J168" s="49"/>
      <c r="K168" s="49"/>
      <c r="L168" s="49"/>
    </row>
    <row r="169" spans="2:12" ht="12.75" customHeight="1">
      <c r="B169" s="80"/>
      <c r="C169" s="101"/>
      <c r="D169" s="117"/>
      <c r="E169" s="117"/>
      <c r="F169" s="51"/>
      <c r="G169" s="117"/>
      <c r="H169" s="117"/>
      <c r="I169" s="51"/>
      <c r="J169" s="117"/>
      <c r="K169" s="117"/>
      <c r="L169" s="117"/>
    </row>
    <row r="170" spans="2:12" ht="18" hidden="1">
      <c r="B170" s="80"/>
      <c r="C170" s="101"/>
      <c r="D170" s="117"/>
      <c r="E170" s="117"/>
      <c r="F170" s="121"/>
      <c r="G170" s="145"/>
      <c r="H170" s="145"/>
      <c r="I170" s="121"/>
      <c r="J170" s="145"/>
      <c r="K170" s="145"/>
      <c r="L170" s="145"/>
    </row>
    <row r="171" spans="2:12" ht="18" hidden="1">
      <c r="B171" s="152"/>
      <c r="C171" s="150"/>
      <c r="D171" s="145"/>
      <c r="E171" s="145"/>
      <c r="F171" s="121"/>
      <c r="G171" s="145"/>
      <c r="H171" s="145"/>
      <c r="I171" s="119"/>
      <c r="J171" s="145"/>
      <c r="K171" s="145"/>
      <c r="L171" s="145"/>
    </row>
    <row r="172" spans="2:12" ht="18">
      <c r="B172" s="153"/>
      <c r="C172" s="30"/>
      <c r="D172" s="30"/>
      <c r="E172" s="30"/>
      <c r="F172" s="30"/>
      <c r="G172" s="30"/>
      <c r="H172" s="30"/>
      <c r="I172" s="13"/>
      <c r="J172" s="30"/>
      <c r="K172" s="30"/>
      <c r="L172" s="30"/>
    </row>
    <row r="173" spans="2:12" ht="18">
      <c r="B173" s="154"/>
      <c r="C173" s="155" t="s">
        <v>36</v>
      </c>
      <c r="D173" s="156">
        <f>SUM(D8,D15,D27,D36,D53,D63,D74,D114,D131,D136,D141,D155)</f>
        <v>58318620</v>
      </c>
      <c r="E173" s="156">
        <f>SUM(E8,E15,E27,E36,E53,E63,E74,E114,E131,E136,E141,E155)</f>
        <v>39437730</v>
      </c>
      <c r="F173" s="157">
        <f>(E173/D173)*100</f>
        <v>67.6245939975946</v>
      </c>
      <c r="G173" s="156">
        <f>SUM(G8,G15,G27,G36,G53,G63,G74,G114,G131,G136,G141,G155)</f>
        <v>51022535</v>
      </c>
      <c r="H173" s="156">
        <f>SUM(H8,H15,H27,H151,H36,H53,H63,H74,H114,H131,H136,H141,H155,H165)</f>
        <v>54565159</v>
      </c>
      <c r="I173" s="157">
        <f>(H173/G173)*100</f>
        <v>106.94325360353028</v>
      </c>
      <c r="J173" s="156">
        <f>SUM(J8,J15,J27,J151,J36,J53,J63,J74,J114,J131,J136,J141,J155,J165)</f>
        <v>63512462</v>
      </c>
      <c r="K173" s="174">
        <f>SUM(K8,K15,K27,K151,K36,K53,K63,K74,K114,K131,K136,K141,K155,K165)</f>
        <v>57992788</v>
      </c>
      <c r="L173" s="175">
        <f>(K173/J173)*100</f>
        <v>91.30930556589037</v>
      </c>
    </row>
    <row r="174" spans="2:12" ht="18">
      <c r="B174" s="158"/>
      <c r="C174" s="144"/>
      <c r="D174" s="144"/>
      <c r="E174" s="144"/>
      <c r="F174" s="144"/>
      <c r="G174" s="144"/>
      <c r="H174" s="144"/>
      <c r="I174" s="20"/>
      <c r="J174" s="144"/>
      <c r="K174" s="144"/>
      <c r="L174" s="144"/>
    </row>
    <row r="175" spans="2:3" ht="15">
      <c r="B175" s="2"/>
      <c r="C175" s="3"/>
    </row>
    <row r="177" ht="12.75">
      <c r="C177" t="s">
        <v>38</v>
      </c>
    </row>
    <row r="181" ht="15">
      <c r="B181" s="2"/>
    </row>
  </sheetData>
  <mergeCells count="130">
    <mergeCell ref="A12:A13"/>
    <mergeCell ref="J155:J156"/>
    <mergeCell ref="K155:K156"/>
    <mergeCell ref="B12:B13"/>
    <mergeCell ref="C12:C13"/>
    <mergeCell ref="H12:H13"/>
    <mergeCell ref="J12:J13"/>
    <mergeCell ref="H63:H64"/>
    <mergeCell ref="D131:D132"/>
    <mergeCell ref="I131:I132"/>
    <mergeCell ref="C131:C132"/>
    <mergeCell ref="C114:C115"/>
    <mergeCell ref="G114:G115"/>
    <mergeCell ref="I114:I115"/>
    <mergeCell ref="G131:G132"/>
    <mergeCell ref="D114:D115"/>
    <mergeCell ref="E114:E115"/>
    <mergeCell ref="C128:C129"/>
    <mergeCell ref="F63:F64"/>
    <mergeCell ref="G63:G64"/>
    <mergeCell ref="B114:B115"/>
    <mergeCell ref="B131:B132"/>
    <mergeCell ref="E131:E132"/>
    <mergeCell ref="D74:D76"/>
    <mergeCell ref="E74:E76"/>
    <mergeCell ref="F74:F76"/>
    <mergeCell ref="F114:F115"/>
    <mergeCell ref="F131:F132"/>
    <mergeCell ref="I63:I64"/>
    <mergeCell ref="H74:H76"/>
    <mergeCell ref="I74:I76"/>
    <mergeCell ref="G74:G76"/>
    <mergeCell ref="I68:I72"/>
    <mergeCell ref="I53:I56"/>
    <mergeCell ref="E57:E61"/>
    <mergeCell ref="F57:F61"/>
    <mergeCell ref="G57:G61"/>
    <mergeCell ref="H57:H61"/>
    <mergeCell ref="I57:I61"/>
    <mergeCell ref="G53:G56"/>
    <mergeCell ref="E53:E56"/>
    <mergeCell ref="F53:F56"/>
    <mergeCell ref="H53:H56"/>
    <mergeCell ref="I41:I45"/>
    <mergeCell ref="D41:D45"/>
    <mergeCell ref="D46:D50"/>
    <mergeCell ref="E46:E50"/>
    <mergeCell ref="F46:F50"/>
    <mergeCell ref="G46:G50"/>
    <mergeCell ref="H46:H50"/>
    <mergeCell ref="I46:I50"/>
    <mergeCell ref="E41:E45"/>
    <mergeCell ref="H41:H45"/>
    <mergeCell ref="C74:C76"/>
    <mergeCell ref="C111:C112"/>
    <mergeCell ref="D57:D61"/>
    <mergeCell ref="D53:D56"/>
    <mergeCell ref="C53:C56"/>
    <mergeCell ref="C155:C156"/>
    <mergeCell ref="C68:C72"/>
    <mergeCell ref="C63:C64"/>
    <mergeCell ref="G41:G45"/>
    <mergeCell ref="D68:D72"/>
    <mergeCell ref="E68:E72"/>
    <mergeCell ref="F68:F72"/>
    <mergeCell ref="F41:F45"/>
    <mergeCell ref="D63:D64"/>
    <mergeCell ref="E63:E64"/>
    <mergeCell ref="B137:B139"/>
    <mergeCell ref="C137:C139"/>
    <mergeCell ref="B10:B11"/>
    <mergeCell ref="C31:C33"/>
    <mergeCell ref="C41:C45"/>
    <mergeCell ref="C57:C61"/>
    <mergeCell ref="C46:C50"/>
    <mergeCell ref="B41:B45"/>
    <mergeCell ref="B53:B56"/>
    <mergeCell ref="B68:B72"/>
    <mergeCell ref="I27:I29"/>
    <mergeCell ref="B27:B29"/>
    <mergeCell ref="C27:C29"/>
    <mergeCell ref="D27:D29"/>
    <mergeCell ref="E27:E29"/>
    <mergeCell ref="H10:H11"/>
    <mergeCell ref="C10:C11"/>
    <mergeCell ref="H155:H156"/>
    <mergeCell ref="F27:F29"/>
    <mergeCell ref="G27:G29"/>
    <mergeCell ref="H27:H29"/>
    <mergeCell ref="G68:G72"/>
    <mergeCell ref="H68:H72"/>
    <mergeCell ref="H114:H115"/>
    <mergeCell ref="H131:H132"/>
    <mergeCell ref="J63:J64"/>
    <mergeCell ref="J68:J72"/>
    <mergeCell ref="J10:J11"/>
    <mergeCell ref="J27:J29"/>
    <mergeCell ref="J41:J45"/>
    <mergeCell ref="J46:J50"/>
    <mergeCell ref="K53:K56"/>
    <mergeCell ref="K57:K61"/>
    <mergeCell ref="J53:J56"/>
    <mergeCell ref="J57:J61"/>
    <mergeCell ref="K10:K11"/>
    <mergeCell ref="K27:K29"/>
    <mergeCell ref="K41:K45"/>
    <mergeCell ref="K46:K50"/>
    <mergeCell ref="K12:K13"/>
    <mergeCell ref="K74:K76"/>
    <mergeCell ref="K114:K115"/>
    <mergeCell ref="J74:J76"/>
    <mergeCell ref="J114:J115"/>
    <mergeCell ref="L63:L64"/>
    <mergeCell ref="L68:L72"/>
    <mergeCell ref="K63:K64"/>
    <mergeCell ref="K68:K72"/>
    <mergeCell ref="L74:L76"/>
    <mergeCell ref="L114:L115"/>
    <mergeCell ref="L131:L132"/>
    <mergeCell ref="L10:L11"/>
    <mergeCell ref="L27:L29"/>
    <mergeCell ref="L41:L45"/>
    <mergeCell ref="L46:L50"/>
    <mergeCell ref="L12:L13"/>
    <mergeCell ref="L53:L56"/>
    <mergeCell ref="L57:L61"/>
    <mergeCell ref="J131:J132"/>
    <mergeCell ref="K131:K132"/>
    <mergeCell ref="L157:L158"/>
    <mergeCell ref="L155:L156"/>
  </mergeCells>
  <printOptions/>
  <pageMargins left="0.984251968503937" right="0.5905511811023623" top="0.984251968503937" bottom="0.984251968503937" header="0.5118110236220472" footer="0.5118110236220472"/>
  <pageSetup fitToHeight="4" horizontalDpi="600" verticalDpi="600" orientation="portrait" paperSize="9" scale="47" r:id="rId1"/>
  <rowBreaks count="2" manualBreakCount="2">
    <brk id="51" min="1" max="11" man="1"/>
    <brk id="12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2005-03-16T08:46:35Z</cp:lastPrinted>
  <dcterms:created xsi:type="dcterms:W3CDTF">2000-09-18T08:51:07Z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