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'Arkusz1'!$A$1:$G$151</definedName>
  </definedNames>
  <calcPr fullCalcOnLoad="1"/>
</workbook>
</file>

<file path=xl/sharedStrings.xml><?xml version="1.0" encoding="utf-8"?>
<sst xmlns="http://schemas.openxmlformats.org/spreadsheetml/2006/main" count="199" uniqueCount="148">
  <si>
    <t>Źródło dochodu</t>
  </si>
  <si>
    <t>Dział 700</t>
  </si>
  <si>
    <t>Gospodarka Mieszkaniowa</t>
  </si>
  <si>
    <t>Dział 750</t>
  </si>
  <si>
    <t>Administracja publiczna</t>
  </si>
  <si>
    <t>Wpływy z opłat za zezwolenia na sprzedaż alkoholu</t>
  </si>
  <si>
    <t>Wpływy z różnych dochodów</t>
  </si>
  <si>
    <t>Dział 751</t>
  </si>
  <si>
    <t>Dział 754</t>
  </si>
  <si>
    <t>Dział 756</t>
  </si>
  <si>
    <t>Podatek doch.od osób prawnych</t>
  </si>
  <si>
    <t>Podatek od nieruchomości</t>
  </si>
  <si>
    <t>Podatek rolny</t>
  </si>
  <si>
    <t>Podatek od spadków i darowizn</t>
  </si>
  <si>
    <t>Podatek od posiadania psów</t>
  </si>
  <si>
    <t>Wpływy z opłaty skarbowej</t>
  </si>
  <si>
    <t>Dotacje celowe otrzymane z budżetu państwa na zadania bieżące realizowane przez gminę na podstawie porozumień z organami administracji rządowej</t>
  </si>
  <si>
    <t>Podatek od środków transportowych</t>
  </si>
  <si>
    <t>Grzywny, mandaty i inne kary pieniężne od ludności</t>
  </si>
  <si>
    <t>Wpływy z opłaty targowej</t>
  </si>
  <si>
    <t>Dział 758</t>
  </si>
  <si>
    <t>Różne rozliczenia</t>
  </si>
  <si>
    <t>Pozostałe odsetki</t>
  </si>
  <si>
    <t>Subwencje ogólne z budżetu państwa</t>
  </si>
  <si>
    <t>Dział 801</t>
  </si>
  <si>
    <t>Oświata i wychowanie</t>
  </si>
  <si>
    <t>Dotacje celowe otrzymane z budżetu państwa na realizację własnych zadań bieżących gmin</t>
  </si>
  <si>
    <t>Dział 900</t>
  </si>
  <si>
    <t>Gospodarka komunalna i ochrona środowiska</t>
  </si>
  <si>
    <t>RAZEM DOCHODY</t>
  </si>
  <si>
    <t>Bezpieczeństwo publiczne i ochrona przeciwpożarowa</t>
  </si>
  <si>
    <t xml:space="preserve"> </t>
  </si>
  <si>
    <t>Dział 710</t>
  </si>
  <si>
    <t>Działalność  usługowa</t>
  </si>
  <si>
    <t>Podatek od czynności cywilnoprawnych</t>
  </si>
  <si>
    <t>Dotacje celowe otrzymane z gminy na zadania bieżące realizowane na podstawie porozumień między jst</t>
  </si>
  <si>
    <t>Dział 851</t>
  </si>
  <si>
    <t>Ochrona zdrowia</t>
  </si>
  <si>
    <t>w zł</t>
  </si>
  <si>
    <t>Dział 600</t>
  </si>
  <si>
    <t>Transport i łączność</t>
  </si>
  <si>
    <t>Wpływy z opłaty administracyjnej...</t>
  </si>
  <si>
    <t>Wykonanie</t>
  </si>
  <si>
    <t>%</t>
  </si>
  <si>
    <t>Wpływy z innych lokalnych opłat pobieranych przez jst na podstawie odrębnych ustaw</t>
  </si>
  <si>
    <t>Zał. Nr 1</t>
  </si>
  <si>
    <t>Wsk.</t>
  </si>
  <si>
    <t xml:space="preserve">7 ; 6 </t>
  </si>
  <si>
    <t xml:space="preserve">Wpływy z usług </t>
  </si>
  <si>
    <t>0750</t>
  </si>
  <si>
    <t>0970</t>
  </si>
  <si>
    <t>0470</t>
  </si>
  <si>
    <t>0760</t>
  </si>
  <si>
    <t>0830</t>
  </si>
  <si>
    <t>0770</t>
  </si>
  <si>
    <t>0920</t>
  </si>
  <si>
    <t>2020</t>
  </si>
  <si>
    <t>0690</t>
  </si>
  <si>
    <t>2010</t>
  </si>
  <si>
    <t>0570</t>
  </si>
  <si>
    <t>0010</t>
  </si>
  <si>
    <t>0020</t>
  </si>
  <si>
    <t>0310</t>
  </si>
  <si>
    <t>0320</t>
  </si>
  <si>
    <t>0340</t>
  </si>
  <si>
    <t>0350</t>
  </si>
  <si>
    <t>0360</t>
  </si>
  <si>
    <t>0370</t>
  </si>
  <si>
    <t>0410</t>
  </si>
  <si>
    <t>0430</t>
  </si>
  <si>
    <t>0450</t>
  </si>
  <si>
    <t>0490</t>
  </si>
  <si>
    <t>0500</t>
  </si>
  <si>
    <t>0910</t>
  </si>
  <si>
    <t>2920</t>
  </si>
  <si>
    <t>2030</t>
  </si>
  <si>
    <t>2310</t>
  </si>
  <si>
    <t>0480</t>
  </si>
  <si>
    <t>Dotacje celowe otrzymane z budżetu państwa na realizację zadań bieżących z zakresu administracji rządowej oraz innych zadań zleconych gminie</t>
  </si>
  <si>
    <t>Dział 852</t>
  </si>
  <si>
    <t>Pomoc społeczna</t>
  </si>
  <si>
    <t>wpływy z różnych opłat (sprzedaż drewna)</t>
  </si>
  <si>
    <t>6330</t>
  </si>
  <si>
    <t>Wpływy z różnych opłat</t>
  </si>
  <si>
    <t>2380</t>
  </si>
  <si>
    <t>Wpływy do budżetu części zysku gospodarstwa pomocniczego</t>
  </si>
  <si>
    <t>0330</t>
  </si>
  <si>
    <t>Podatek leśny</t>
  </si>
  <si>
    <t>2360</t>
  </si>
  <si>
    <t>Dochody jednostek samorządu terytorialnego związane z realizacją zadań z zakresu administracji rządowej oraz innych zadań zleconych ustawami</t>
  </si>
  <si>
    <t>Dochody  budżetowe na 2005 rok</t>
  </si>
  <si>
    <t>Dział 853</t>
  </si>
  <si>
    <t>Pozostałe zadania z zakresu polityki społecznej</t>
  </si>
  <si>
    <t>2440</t>
  </si>
  <si>
    <t>6620</t>
  </si>
  <si>
    <t>Wpływy z usług</t>
  </si>
  <si>
    <t>Dochody z najmu i dzierżawy składników majątkowych Skarbu Państwa, jst lub innych jednostek zaliczanych do sektora finansów publicznych oraz innych umów o podobnym charakterze</t>
  </si>
  <si>
    <t>Plan</t>
  </si>
  <si>
    <t>01.01.2005 r.</t>
  </si>
  <si>
    <t>Wyk.</t>
  </si>
  <si>
    <t>Dotacje celowe otrzymane z budżetu państwa na realizację inwestycji i zakupów inwestycyjnych własnych gmin</t>
  </si>
  <si>
    <t>Wpływy z opłat za zarząd, użytkowanie i użytkowanie wieczyste nieruchomości</t>
  </si>
  <si>
    <t>Dotacje celowe otrzymane z budżetu państwa na realizacje zadań bieżących z zakresu administracji rządowej oraz innych zadań zleconych gminie ustawami</t>
  </si>
  <si>
    <t>Dochody od osób prawnych, od osób fiz. i od innych jednostek nieposiadających osobowości prawnej oraz wydatki związane z ich poborem</t>
  </si>
  <si>
    <t>Podatek od dział. gosp. osób fizycznych opłacany w formie karty podatkowej</t>
  </si>
  <si>
    <t>Podatek doch. od osób fizycznych</t>
  </si>
  <si>
    <t>wpływy z innych lokalnych opłat…</t>
  </si>
  <si>
    <t xml:space="preserve">Dotacje celowe otrzymane z budżetu państwa na realizację własnych zadań bieżących gmin </t>
  </si>
  <si>
    <t>Dotacje otrzymane z funduszy celowych na realizację zadań bieżących jednostek sektora finansów publicznych</t>
  </si>
  <si>
    <t>6299</t>
  </si>
  <si>
    <t>Środki na dofinansowanie własnych inwestycji gmin, powiatów, samorządów województw, pozyskane z innych źródeł - Fundusz Spójności</t>
  </si>
  <si>
    <t>Dział 854</t>
  </si>
  <si>
    <t>Edukacyjna opieka wychowawcza</t>
  </si>
  <si>
    <t>Urzędy naczelnych organów władzy państwowej, kontroli i ochrony prawa oraz sądownictwa</t>
  </si>
  <si>
    <t>Dział</t>
  </si>
  <si>
    <t>paragraf</t>
  </si>
  <si>
    <t>Wpłaty z tytułu odpłatnego nabycia prawa własności oraz prawa użytkowania wieczystego nieruchomości</t>
  </si>
  <si>
    <t xml:space="preserve">Wpływy z tytułu przekształcenia prawa użytkowania wieczystego przysługującego osobom fizycznym w prawo własności </t>
  </si>
  <si>
    <t xml:space="preserve">Pozostałe odsetki </t>
  </si>
  <si>
    <t>2390</t>
  </si>
  <si>
    <t>Wpływy do budżetu ze środków specjalnych</t>
  </si>
  <si>
    <t>w tym: - część oświatowa</t>
  </si>
  <si>
    <t xml:space="preserve">           - część równoważąca</t>
  </si>
  <si>
    <t xml:space="preserve">           - część wyrównawcza</t>
  </si>
  <si>
    <t>Odsetki od nieterminowych wpłat z tytułu podatków i opłat</t>
  </si>
  <si>
    <t>Dochody z najmu i dzierżawy składników majątkowych Skarbu Państwa, jst lub innych jednostek zaliczanych do sektora fin. publicznych oraz innych umów o podobnym charakterze</t>
  </si>
  <si>
    <t>Dotacje celowe otrzymane z powiatu na inwestycje i zakupy inwestycyjne realizowane na podstawie porozumień (umów) między jst</t>
  </si>
  <si>
    <t>Dotacje celowe otrzymane z budżetu państwa na zadania bieżące realizowane przez gminę na podst. porozumień z organami admin. rządowej</t>
  </si>
  <si>
    <t>31.12.2005 r.</t>
  </si>
  <si>
    <t>Dział 400</t>
  </si>
  <si>
    <t>Wytwarzanie i zaopatrywanie w energię elektryczną, gaz i wodę</t>
  </si>
  <si>
    <t>0740</t>
  </si>
  <si>
    <t>Dywidendy i kwoty uzyskane ze zbycia praw majątkowych</t>
  </si>
  <si>
    <t>2980</t>
  </si>
  <si>
    <t>Wpływy do wyjaśnienia</t>
  </si>
  <si>
    <t xml:space="preserve">             w tym: kwota podstawowa</t>
  </si>
  <si>
    <t>2707</t>
  </si>
  <si>
    <t>Środki na dofinansowanie własnych zadań bieżących gmin, powiatów, samorządów województw pozyskane z innych źródeł (Unia Europejska - Program Socrates-Comenius)</t>
  </si>
  <si>
    <t>6310</t>
  </si>
  <si>
    <t>Dotacje celowe otrzymane z budżetu państwa na inwestycje i zakupy inwestycyjne z zakresu administracji rządowej oraz innych zadań zleconych gminom ustawami</t>
  </si>
  <si>
    <t>Dział 921</t>
  </si>
  <si>
    <t>Kultura i ochrona dziedzictwa narodowego</t>
  </si>
  <si>
    <t>2330</t>
  </si>
  <si>
    <t>Dotacje celowe otrzymane od samorządu województwa na zadania bieżące realizowane na podstawie porozumień (umów) między jednostkami samorządu terytorialnego</t>
  </si>
  <si>
    <t>2700</t>
  </si>
  <si>
    <t>Środki na dofinansowanie własnych zadań bieżących gmin, powiatów, samorządów województw, pozyskane z innych źródeł</t>
  </si>
  <si>
    <t>Dział 926</t>
  </si>
  <si>
    <t>Kultura fizyczna i sport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</si>
</sst>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\ _z_ł"/>
    <numFmt numFmtId="169" formatCode="#,##0\ &quot;zł&quot;"/>
    <numFmt numFmtId="170" formatCode="0.0000"/>
    <numFmt numFmtId="171" formatCode="0.000"/>
    <numFmt numFmtId="172" formatCode="#,##0.0\ _z_ł"/>
    <numFmt numFmtId="173" formatCode="#,##0.00\ _z_ł"/>
    <numFmt numFmtId="174" formatCode="0.0%"/>
    <numFmt numFmtId="175" formatCode="#,##0.0\ &quot;zł&quot;"/>
    <numFmt numFmtId="176" formatCode="#,##0.\ _z_ł"/>
    <numFmt numFmtId="177" formatCode="#,##0,_z_ł"/>
  </numFmts>
  <fonts count="4">
    <font>
      <sz val="10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49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168" fontId="2" fillId="0" borderId="4" xfId="0" applyNumberFormat="1" applyFont="1" applyBorder="1" applyAlignment="1">
      <alignment/>
    </xf>
    <xf numFmtId="2" fontId="2" fillId="0" borderId="4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wrapText="1"/>
    </xf>
    <xf numFmtId="41" fontId="0" fillId="0" borderId="4" xfId="0" applyNumberFormat="1" applyFont="1" applyBorder="1" applyAlignment="1">
      <alignment/>
    </xf>
    <xf numFmtId="41" fontId="0" fillId="0" borderId="4" xfId="17" applyNumberFormat="1" applyFont="1" applyBorder="1" applyAlignment="1">
      <alignment/>
    </xf>
    <xf numFmtId="172" fontId="0" fillId="0" borderId="4" xfId="17" applyNumberFormat="1" applyFont="1" applyBorder="1" applyAlignment="1">
      <alignment/>
    </xf>
    <xf numFmtId="168" fontId="0" fillId="0" borderId="4" xfId="17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8" fontId="0" fillId="0" borderId="1" xfId="0" applyNumberFormat="1" applyFont="1" applyBorder="1" applyAlignment="1">
      <alignment/>
    </xf>
    <xf numFmtId="172" fontId="0" fillId="0" borderId="1" xfId="17" applyNumberFormat="1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wrapText="1"/>
    </xf>
    <xf numFmtId="168" fontId="0" fillId="0" borderId="7" xfId="0" applyNumberFormat="1" applyFont="1" applyBorder="1" applyAlignment="1">
      <alignment/>
    </xf>
    <xf numFmtId="168" fontId="0" fillId="0" borderId="8" xfId="17" applyNumberFormat="1" applyFont="1" applyBorder="1" applyAlignment="1">
      <alignment/>
    </xf>
    <xf numFmtId="172" fontId="0" fillId="0" borderId="7" xfId="17" applyNumberFormat="1" applyFont="1" applyBorder="1" applyAlignment="1">
      <alignment/>
    </xf>
    <xf numFmtId="168" fontId="0" fillId="0" borderId="7" xfId="0" applyNumberFormat="1" applyFont="1" applyBorder="1" applyAlignment="1">
      <alignment vertical="center"/>
    </xf>
    <xf numFmtId="168" fontId="0" fillId="0" borderId="7" xfId="17" applyNumberFormat="1" applyFont="1" applyBorder="1" applyAlignment="1">
      <alignment vertical="center"/>
    </xf>
    <xf numFmtId="172" fontId="0" fillId="0" borderId="7" xfId="17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/>
    </xf>
    <xf numFmtId="172" fontId="2" fillId="0" borderId="4" xfId="17" applyNumberFormat="1" applyFont="1" applyBorder="1" applyAlignment="1">
      <alignment/>
    </xf>
    <xf numFmtId="168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7" xfId="17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7" xfId="0" applyFont="1" applyBorder="1" applyAlignment="1">
      <alignment vertical="top" wrapText="1"/>
    </xf>
    <xf numFmtId="168" fontId="0" fillId="0" borderId="2" xfId="17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wrapText="1"/>
    </xf>
    <xf numFmtId="168" fontId="0" fillId="0" borderId="8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172" fontId="0" fillId="0" borderId="1" xfId="17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8" fontId="0" fillId="0" borderId="1" xfId="17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8" fontId="2" fillId="0" borderId="2" xfId="0" applyNumberFormat="1" applyFont="1" applyBorder="1" applyAlignment="1">
      <alignment/>
    </xf>
    <xf numFmtId="172" fontId="2" fillId="0" borderId="2" xfId="17" applyNumberFormat="1" applyFont="1" applyBorder="1" applyAlignment="1">
      <alignment/>
    </xf>
    <xf numFmtId="0" fontId="0" fillId="0" borderId="8" xfId="0" applyFont="1" applyBorder="1" applyAlignment="1">
      <alignment horizontal="left" wrapText="1"/>
    </xf>
    <xf numFmtId="168" fontId="0" fillId="0" borderId="10" xfId="0" applyNumberFormat="1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172" fontId="0" fillId="0" borderId="4" xfId="17" applyNumberFormat="1" applyFont="1" applyBorder="1" applyAlignment="1">
      <alignment vertical="center"/>
    </xf>
    <xf numFmtId="168" fontId="0" fillId="0" borderId="4" xfId="17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/>
    </xf>
    <xf numFmtId="168" fontId="2" fillId="0" borderId="3" xfId="0" applyNumberFormat="1" applyFont="1" applyBorder="1" applyAlignment="1">
      <alignment/>
    </xf>
    <xf numFmtId="172" fontId="2" fillId="0" borderId="7" xfId="17" applyNumberFormat="1" applyFont="1" applyBorder="1" applyAlignment="1">
      <alignment/>
    </xf>
    <xf numFmtId="172" fontId="0" fillId="0" borderId="2" xfId="17" applyNumberFormat="1" applyFont="1" applyBorder="1" applyAlignment="1">
      <alignment/>
    </xf>
    <xf numFmtId="0" fontId="0" fillId="0" borderId="7" xfId="0" applyFont="1" applyBorder="1" applyAlignment="1">
      <alignment/>
    </xf>
    <xf numFmtId="172" fontId="0" fillId="0" borderId="11" xfId="17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172" fontId="0" fillId="0" borderId="2" xfId="17" applyNumberFormat="1" applyFont="1" applyBorder="1" applyAlignment="1">
      <alignment vertical="center"/>
    </xf>
    <xf numFmtId="168" fontId="0" fillId="0" borderId="2" xfId="17" applyNumberFormat="1" applyFont="1" applyBorder="1" applyAlignment="1">
      <alignment vertical="center"/>
    </xf>
    <xf numFmtId="0" fontId="0" fillId="0" borderId="2" xfId="0" applyFont="1" applyBorder="1" applyAlignment="1">
      <alignment horizontal="left" wrapText="1"/>
    </xf>
    <xf numFmtId="49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8" fontId="2" fillId="0" borderId="7" xfId="0" applyNumberFormat="1" applyFont="1" applyBorder="1" applyAlignment="1">
      <alignment vertical="center"/>
    </xf>
    <xf numFmtId="172" fontId="2" fillId="0" borderId="2" xfId="17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center" wrapText="1"/>
    </xf>
    <xf numFmtId="41" fontId="0" fillId="0" borderId="7" xfId="17" applyNumberFormat="1" applyFont="1" applyBorder="1" applyAlignment="1">
      <alignment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center" wrapText="1"/>
    </xf>
    <xf numFmtId="41" fontId="0" fillId="0" borderId="4" xfId="17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168" fontId="0" fillId="0" borderId="4" xfId="0" applyNumberFormat="1" applyFont="1" applyBorder="1" applyAlignment="1">
      <alignment/>
    </xf>
    <xf numFmtId="0" fontId="0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2" xfId="17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13" xfId="0" applyFont="1" applyBorder="1" applyAlignment="1">
      <alignment/>
    </xf>
    <xf numFmtId="168" fontId="2" fillId="0" borderId="7" xfId="17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top"/>
    </xf>
    <xf numFmtId="168" fontId="2" fillId="0" borderId="7" xfId="0" applyNumberFormat="1" applyFont="1" applyBorder="1" applyAlignment="1">
      <alignment shrinkToFi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168" fontId="0" fillId="0" borderId="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72" fontId="0" fillId="0" borderId="0" xfId="17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41" fontId="2" fillId="0" borderId="7" xfId="17" applyNumberFormat="1" applyFont="1" applyBorder="1" applyAlignment="1">
      <alignment/>
    </xf>
    <xf numFmtId="168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0" fillId="0" borderId="8" xfId="0" applyNumberFormat="1" applyFont="1" applyBorder="1" applyAlignment="1">
      <alignment horizontal="center" vertical="center"/>
    </xf>
    <xf numFmtId="168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4" xfId="0" applyFont="1" applyBorder="1" applyAlignment="1">
      <alignment horizontal="left" wrapText="1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41" fontId="2" fillId="0" borderId="4" xfId="17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1" fontId="2" fillId="0" borderId="2" xfId="17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168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8" fontId="2" fillId="0" borderId="8" xfId="17" applyNumberFormat="1" applyFont="1" applyBorder="1" applyAlignment="1">
      <alignment/>
    </xf>
    <xf numFmtId="172" fontId="0" fillId="0" borderId="12" xfId="17" applyNumberFormat="1" applyFont="1" applyBorder="1" applyAlignment="1">
      <alignment vertical="center"/>
    </xf>
    <xf numFmtId="0" fontId="2" fillId="0" borderId="3" xfId="0" applyFont="1" applyBorder="1" applyAlignment="1">
      <alignment horizontal="left" wrapText="1"/>
    </xf>
    <xf numFmtId="168" fontId="2" fillId="0" borderId="2" xfId="0" applyNumberFormat="1" applyFont="1" applyBorder="1" applyAlignment="1">
      <alignment shrinkToFit="1"/>
    </xf>
    <xf numFmtId="2" fontId="2" fillId="0" borderId="4" xfId="0" applyNumberFormat="1" applyFont="1" applyBorder="1" applyAlignment="1">
      <alignment/>
    </xf>
    <xf numFmtId="41" fontId="2" fillId="0" borderId="4" xfId="17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 wrapText="1" shrinkToFit="1"/>
    </xf>
    <xf numFmtId="20" fontId="2" fillId="0" borderId="2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center" vertical="top"/>
    </xf>
    <xf numFmtId="0" fontId="0" fillId="0" borderId="4" xfId="0" applyFont="1" applyBorder="1" applyAlignment="1">
      <alignment/>
    </xf>
    <xf numFmtId="0" fontId="1" fillId="0" borderId="6" xfId="0" applyFont="1" applyFill="1" applyBorder="1" applyAlignment="1">
      <alignment horizontal="left" wrapText="1"/>
    </xf>
    <xf numFmtId="168" fontId="2" fillId="0" borderId="4" xfId="0" applyNumberFormat="1" applyFont="1" applyBorder="1" applyAlignment="1">
      <alignment/>
    </xf>
    <xf numFmtId="0" fontId="0" fillId="0" borderId="7" xfId="0" applyFont="1" applyBorder="1" applyAlignment="1">
      <alignment vertical="center" wrapText="1"/>
    </xf>
    <xf numFmtId="168" fontId="0" fillId="0" borderId="9" xfId="17" applyNumberFormat="1" applyFont="1" applyBorder="1" applyAlignment="1">
      <alignment vertical="center"/>
    </xf>
    <xf numFmtId="172" fontId="0" fillId="0" borderId="9" xfId="17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8" fontId="0" fillId="0" borderId="0" xfId="17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168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168" fontId="2" fillId="0" borderId="7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154"/>
  <sheetViews>
    <sheetView tabSelected="1" zoomScale="132" zoomScaleNormal="132" workbookViewId="0" topLeftCell="A1">
      <selection activeCell="G26" sqref="G26"/>
    </sheetView>
  </sheetViews>
  <sheetFormatPr defaultColWidth="9.00390625" defaultRowHeight="12.75"/>
  <cols>
    <col min="1" max="1" width="8.75390625" style="148" customWidth="1"/>
    <col min="2" max="2" width="43.75390625" style="2" customWidth="1"/>
    <col min="3" max="3" width="13.75390625" style="2" customWidth="1"/>
    <col min="4" max="4" width="14.125" style="2" hidden="1" customWidth="1"/>
    <col min="5" max="6" width="13.75390625" style="2" customWidth="1"/>
    <col min="7" max="7" width="10.75390625" style="2" customWidth="1"/>
    <col min="8" max="16384" width="9.125" style="2" customWidth="1"/>
  </cols>
  <sheetData>
    <row r="1" spans="2:7" ht="12.75" customHeight="1">
      <c r="B1" s="145" t="s">
        <v>90</v>
      </c>
      <c r="C1" s="146"/>
      <c r="G1" s="146" t="s">
        <v>45</v>
      </c>
    </row>
    <row r="2" ht="12.75" customHeight="1">
      <c r="B2" s="146" t="s">
        <v>31</v>
      </c>
    </row>
    <row r="3" spans="2:6" ht="12.75" customHeight="1" thickBot="1">
      <c r="B3" s="15"/>
      <c r="C3" s="147"/>
      <c r="F3" s="147" t="s">
        <v>38</v>
      </c>
    </row>
    <row r="4" spans="1:7" ht="14.25" customHeight="1">
      <c r="A4" s="176" t="s">
        <v>114</v>
      </c>
      <c r="B4" s="180" t="s">
        <v>0</v>
      </c>
      <c r="C4" s="178" t="s">
        <v>97</v>
      </c>
      <c r="D4" s="182" t="s">
        <v>46</v>
      </c>
      <c r="E4" s="184" t="s">
        <v>97</v>
      </c>
      <c r="F4" s="184" t="s">
        <v>42</v>
      </c>
      <c r="G4" s="186" t="s">
        <v>99</v>
      </c>
    </row>
    <row r="5" spans="1:7" ht="13.5" thickBot="1">
      <c r="A5" s="177" t="s">
        <v>115</v>
      </c>
      <c r="B5" s="181"/>
      <c r="C5" s="179" t="s">
        <v>98</v>
      </c>
      <c r="D5" s="183" t="s">
        <v>47</v>
      </c>
      <c r="E5" s="185" t="s">
        <v>128</v>
      </c>
      <c r="F5" s="185" t="s">
        <v>128</v>
      </c>
      <c r="G5" s="187" t="s">
        <v>43</v>
      </c>
    </row>
    <row r="6" spans="1:7" ht="12.75">
      <c r="A6" s="174">
        <v>1</v>
      </c>
      <c r="B6" s="175">
        <v>2</v>
      </c>
      <c r="C6" s="1">
        <v>3</v>
      </c>
      <c r="D6" s="1">
        <v>8</v>
      </c>
      <c r="E6" s="1">
        <v>4</v>
      </c>
      <c r="F6" s="1">
        <v>5</v>
      </c>
      <c r="G6" s="1">
        <v>6</v>
      </c>
    </row>
    <row r="7" spans="1:7" ht="12.75">
      <c r="A7" s="9"/>
      <c r="B7" s="10"/>
      <c r="C7" s="3"/>
      <c r="D7" s="3"/>
      <c r="E7" s="3"/>
      <c r="F7" s="3"/>
      <c r="G7" s="3"/>
    </row>
    <row r="8" spans="1:7" ht="25.5">
      <c r="A8" s="189" t="s">
        <v>129</v>
      </c>
      <c r="B8" s="195" t="s">
        <v>130</v>
      </c>
      <c r="C8" s="196">
        <f>SUM(C10)</f>
        <v>0</v>
      </c>
      <c r="D8" s="196">
        <f>SUM(D10)</f>
        <v>0</v>
      </c>
      <c r="E8" s="196">
        <f>SUM(E10)</f>
        <v>0</v>
      </c>
      <c r="F8" s="196">
        <f>SUM(F10)</f>
        <v>53740</v>
      </c>
      <c r="G8" s="22">
        <v>0</v>
      </c>
    </row>
    <row r="9" spans="1:7" ht="12.75">
      <c r="A9" s="190"/>
      <c r="B9" s="191"/>
      <c r="C9" s="4"/>
      <c r="D9" s="4"/>
      <c r="E9" s="4"/>
      <c r="F9" s="4"/>
      <c r="G9" s="4"/>
    </row>
    <row r="10" spans="1:7" ht="12.75">
      <c r="A10" s="193" t="s">
        <v>57</v>
      </c>
      <c r="B10" s="192" t="s">
        <v>83</v>
      </c>
      <c r="C10" s="21">
        <v>0</v>
      </c>
      <c r="D10" s="194"/>
      <c r="E10" s="21">
        <v>0</v>
      </c>
      <c r="F10" s="21">
        <v>53740</v>
      </c>
      <c r="G10" s="194"/>
    </row>
    <row r="11" spans="1:7" ht="12.75">
      <c r="A11" s="174"/>
      <c r="B11" s="188"/>
      <c r="C11" s="4"/>
      <c r="D11" s="4"/>
      <c r="E11" s="4"/>
      <c r="F11" s="4"/>
      <c r="G11" s="4"/>
    </row>
    <row r="12" spans="1:7" ht="12.75">
      <c r="A12" s="39" t="s">
        <v>39</v>
      </c>
      <c r="B12" s="11" t="s">
        <v>40</v>
      </c>
      <c r="C12" s="40">
        <f>SUM(C14:C20)</f>
        <v>536000</v>
      </c>
      <c r="D12" s="41" t="e">
        <f>(C12/#REF!)*100</f>
        <v>#REF!</v>
      </c>
      <c r="E12" s="40">
        <f>SUM(E14:E20)</f>
        <v>886000</v>
      </c>
      <c r="F12" s="12">
        <f>SUM(F14:F20)</f>
        <v>962706</v>
      </c>
      <c r="G12" s="13">
        <f>(F12/E12)*100</f>
        <v>108.65756207674944</v>
      </c>
    </row>
    <row r="13" spans="1:7" ht="12.75" customHeight="1">
      <c r="A13" s="161"/>
      <c r="B13" s="99"/>
      <c r="C13" s="100"/>
      <c r="D13" s="100"/>
      <c r="E13" s="100"/>
      <c r="F13" s="3"/>
      <c r="G13" s="142"/>
    </row>
    <row r="14" spans="1:7" ht="25.5">
      <c r="A14" s="14" t="s">
        <v>71</v>
      </c>
      <c r="B14" s="17" t="s">
        <v>44</v>
      </c>
      <c r="C14" s="19">
        <v>2000</v>
      </c>
      <c r="D14" s="20" t="e">
        <f>(C14/#REF!)*100</f>
        <v>#REF!</v>
      </c>
      <c r="E14" s="19">
        <v>2000</v>
      </c>
      <c r="F14" s="21">
        <v>2775</v>
      </c>
      <c r="G14" s="22">
        <f>(F14/E14)*100</f>
        <v>138.75</v>
      </c>
    </row>
    <row r="15" spans="1:7" ht="12.75">
      <c r="A15" s="26" t="s">
        <v>57</v>
      </c>
      <c r="B15" s="17" t="s">
        <v>83</v>
      </c>
      <c r="C15" s="21">
        <v>0</v>
      </c>
      <c r="D15" s="25"/>
      <c r="E15" s="21">
        <v>50000</v>
      </c>
      <c r="F15" s="21">
        <v>69466</v>
      </c>
      <c r="G15" s="22">
        <f>(F15/E15)*100</f>
        <v>138.93200000000002</v>
      </c>
    </row>
    <row r="16" spans="1:7" ht="51">
      <c r="A16" s="26" t="s">
        <v>49</v>
      </c>
      <c r="B16" s="27" t="s">
        <v>125</v>
      </c>
      <c r="C16" s="21">
        <v>34000</v>
      </c>
      <c r="D16" s="25" t="e">
        <f>(C16/#REF!)*100</f>
        <v>#REF!</v>
      </c>
      <c r="E16" s="21">
        <v>34000</v>
      </c>
      <c r="F16" s="21">
        <v>55866</v>
      </c>
      <c r="G16" s="22">
        <f>(F16/E16)*100</f>
        <v>164.31176470588235</v>
      </c>
    </row>
    <row r="17" spans="1:7" ht="12.75">
      <c r="A17" s="26" t="s">
        <v>55</v>
      </c>
      <c r="B17" s="27" t="s">
        <v>118</v>
      </c>
      <c r="C17" s="21">
        <v>0</v>
      </c>
      <c r="D17" s="25"/>
      <c r="E17" s="21">
        <v>0</v>
      </c>
      <c r="F17" s="21">
        <v>173</v>
      </c>
      <c r="G17" s="22"/>
    </row>
    <row r="18" spans="1:7" ht="12.75">
      <c r="A18" s="14" t="s">
        <v>119</v>
      </c>
      <c r="B18" s="27" t="s">
        <v>120</v>
      </c>
      <c r="C18" s="21">
        <v>0</v>
      </c>
      <c r="D18" s="25"/>
      <c r="E18" s="21">
        <v>0</v>
      </c>
      <c r="F18" s="21">
        <v>34426</v>
      </c>
      <c r="G18" s="22"/>
    </row>
    <row r="19" spans="1:7" ht="38.25">
      <c r="A19" s="26" t="s">
        <v>82</v>
      </c>
      <c r="B19" s="27" t="s">
        <v>100</v>
      </c>
      <c r="C19" s="21">
        <v>0</v>
      </c>
      <c r="D19" s="30"/>
      <c r="E19" s="21">
        <v>300000</v>
      </c>
      <c r="F19" s="21">
        <v>300000</v>
      </c>
      <c r="G19" s="22">
        <f>(F19/E19)*100</f>
        <v>100</v>
      </c>
    </row>
    <row r="20" spans="1:7" ht="38.25">
      <c r="A20" s="26" t="s">
        <v>94</v>
      </c>
      <c r="B20" s="27" t="s">
        <v>126</v>
      </c>
      <c r="C20" s="45">
        <v>500000</v>
      </c>
      <c r="D20" s="30">
        <v>0</v>
      </c>
      <c r="E20" s="45">
        <v>500000</v>
      </c>
      <c r="F20" s="45">
        <v>500000</v>
      </c>
      <c r="G20" s="22">
        <f>(F20/E20)*100</f>
        <v>100</v>
      </c>
    </row>
    <row r="21" spans="1:4" ht="12.75" customHeight="1">
      <c r="A21" s="35"/>
      <c r="B21" s="36"/>
      <c r="C21" s="37"/>
      <c r="D21" s="38"/>
    </row>
    <row r="22" spans="1:7" ht="12.75">
      <c r="A22" s="39" t="s">
        <v>1</v>
      </c>
      <c r="B22" s="8" t="s">
        <v>2</v>
      </c>
      <c r="C22" s="40">
        <f>SUM(C24:C31)</f>
        <v>3382234.76</v>
      </c>
      <c r="D22" s="40" t="e">
        <f>SUM(D24,#REF!,D27,#REF!,D28,D29,D30,D31)</f>
        <v>#REF!</v>
      </c>
      <c r="E22" s="42">
        <f>SUM(E24:E31)</f>
        <v>3552234.76</v>
      </c>
      <c r="F22" s="42">
        <f>SUM(F24:F31)</f>
        <v>4012745</v>
      </c>
      <c r="G22" s="43">
        <f>(F22/E22)*100</f>
        <v>112.96395849693224</v>
      </c>
    </row>
    <row r="23" spans="1:7" ht="12.75">
      <c r="A23" s="162"/>
      <c r="B23" s="140"/>
      <c r="C23" s="163"/>
      <c r="D23" s="163"/>
      <c r="E23" s="62"/>
      <c r="F23" s="62"/>
      <c r="G23" s="115"/>
    </row>
    <row r="24" spans="1:7" ht="25.5">
      <c r="A24" s="16" t="s">
        <v>51</v>
      </c>
      <c r="B24" s="17" t="s">
        <v>101</v>
      </c>
      <c r="C24" s="21">
        <v>370000</v>
      </c>
      <c r="D24" s="20" t="e">
        <f>(C24/#REF!)*100</f>
        <v>#REF!</v>
      </c>
      <c r="E24" s="21">
        <v>370000</v>
      </c>
      <c r="F24" s="21">
        <v>393797</v>
      </c>
      <c r="G24" s="22">
        <f>(F24/E24)*100</f>
        <v>106.43162162162163</v>
      </c>
    </row>
    <row r="25" spans="1:7" ht="12.75">
      <c r="A25" s="14" t="s">
        <v>57</v>
      </c>
      <c r="B25" s="50" t="s">
        <v>83</v>
      </c>
      <c r="C25" s="21">
        <v>0</v>
      </c>
      <c r="D25" s="20"/>
      <c r="E25" s="21">
        <v>0</v>
      </c>
      <c r="F25" s="21">
        <v>-859</v>
      </c>
      <c r="G25" s="22"/>
    </row>
    <row r="26" spans="1:7" ht="51">
      <c r="A26" s="26" t="s">
        <v>49</v>
      </c>
      <c r="B26" s="27" t="s">
        <v>125</v>
      </c>
      <c r="C26" s="21">
        <v>0</v>
      </c>
      <c r="D26" s="20"/>
      <c r="E26" s="21">
        <v>100000</v>
      </c>
      <c r="F26" s="21">
        <f>408918+7710</f>
        <v>416628</v>
      </c>
      <c r="G26" s="22">
        <f>(F26/E26)*100</f>
        <v>416.62800000000004</v>
      </c>
    </row>
    <row r="27" spans="1:7" ht="38.25">
      <c r="A27" s="49" t="s">
        <v>52</v>
      </c>
      <c r="B27" s="50" t="s">
        <v>117</v>
      </c>
      <c r="C27" s="45">
        <v>63671.8</v>
      </c>
      <c r="D27" s="30" t="e">
        <f>(C27/#REF!)*100</f>
        <v>#REF!</v>
      </c>
      <c r="E27" s="45">
        <v>63671.8</v>
      </c>
      <c r="F27" s="45">
        <v>107082</v>
      </c>
      <c r="G27" s="46">
        <f>(F27/E27)*100</f>
        <v>168.17806312998846</v>
      </c>
    </row>
    <row r="28" spans="1:7" ht="38.25">
      <c r="A28" s="26" t="s">
        <v>54</v>
      </c>
      <c r="B28" s="54" t="s">
        <v>116</v>
      </c>
      <c r="C28" s="45">
        <v>2000000</v>
      </c>
      <c r="D28" s="25" t="e">
        <f>(C28/#REF!)*100</f>
        <v>#REF!</v>
      </c>
      <c r="E28" s="45">
        <v>2000000</v>
      </c>
      <c r="F28" s="45">
        <v>2449217</v>
      </c>
      <c r="G28" s="46">
        <f>(F28/E28)*100</f>
        <v>122.46085</v>
      </c>
    </row>
    <row r="29" spans="1:7" ht="12.75">
      <c r="A29" s="26" t="s">
        <v>53</v>
      </c>
      <c r="B29" s="47" t="s">
        <v>48</v>
      </c>
      <c r="C29" s="45">
        <v>120000</v>
      </c>
      <c r="D29" s="30" t="e">
        <f>(C29/#REF!)*100</f>
        <v>#REF!</v>
      </c>
      <c r="E29" s="45">
        <v>190000</v>
      </c>
      <c r="F29" s="45">
        <v>122119</v>
      </c>
      <c r="G29" s="46">
        <f>(F29/E29)*100</f>
        <v>64.27315789473684</v>
      </c>
    </row>
    <row r="30" spans="1:7" ht="12.75">
      <c r="A30" s="14" t="s">
        <v>55</v>
      </c>
      <c r="B30" s="55" t="s">
        <v>22</v>
      </c>
      <c r="C30" s="56">
        <v>203562.96</v>
      </c>
      <c r="D30" s="25" t="e">
        <f>(C30/#REF!)*100</f>
        <v>#REF!</v>
      </c>
      <c r="E30" s="56">
        <v>203562.96</v>
      </c>
      <c r="F30" s="56">
        <f>83334+331278</f>
        <v>414612</v>
      </c>
      <c r="G30" s="46">
        <f>(F30/E30)*100</f>
        <v>203.67752561664463</v>
      </c>
    </row>
    <row r="31" spans="1:7" ht="12.75">
      <c r="A31" s="26" t="s">
        <v>50</v>
      </c>
      <c r="B31" s="54" t="s">
        <v>6</v>
      </c>
      <c r="C31" s="28">
        <v>625000</v>
      </c>
      <c r="D31" s="20" t="e">
        <f>(C31/#REF!)*100</f>
        <v>#REF!</v>
      </c>
      <c r="E31" s="28">
        <v>625000</v>
      </c>
      <c r="F31" s="28">
        <f>57740+46206+6203</f>
        <v>110149</v>
      </c>
      <c r="G31" s="46">
        <f>(F31/E31)*100</f>
        <v>17.623839999999998</v>
      </c>
    </row>
    <row r="32" spans="1:4" ht="12.75" customHeight="1">
      <c r="A32" s="57"/>
      <c r="B32" s="58"/>
      <c r="C32" s="59"/>
      <c r="D32" s="59"/>
    </row>
    <row r="33" spans="1:7" ht="12.75" customHeight="1">
      <c r="A33" s="60" t="s">
        <v>32</v>
      </c>
      <c r="B33" s="61" t="s">
        <v>33</v>
      </c>
      <c r="C33" s="62">
        <f>SUM(C35:C36)</f>
        <v>22000</v>
      </c>
      <c r="D33" s="63" t="e">
        <f>(C33/#REF!)*100</f>
        <v>#REF!</v>
      </c>
      <c r="E33" s="62">
        <f>SUM(E35:E36)</f>
        <v>22000</v>
      </c>
      <c r="F33" s="62">
        <f>SUM(F35:F36)</f>
        <v>8548</v>
      </c>
      <c r="G33" s="173">
        <f>(F33/E33)*100</f>
        <v>38.85454545454545</v>
      </c>
    </row>
    <row r="34" spans="1:7" ht="12.75" customHeight="1">
      <c r="A34" s="60"/>
      <c r="B34" s="61"/>
      <c r="C34" s="62"/>
      <c r="D34" s="63"/>
      <c r="E34" s="62"/>
      <c r="F34" s="62"/>
      <c r="G34" s="112"/>
    </row>
    <row r="35" spans="1:7" ht="12.75">
      <c r="A35" s="16" t="s">
        <v>57</v>
      </c>
      <c r="B35" s="17" t="s">
        <v>83</v>
      </c>
      <c r="C35" s="21">
        <v>16000</v>
      </c>
      <c r="D35" s="20" t="e">
        <f>(C35/#REF!)*100</f>
        <v>#REF!</v>
      </c>
      <c r="E35" s="21">
        <v>16000</v>
      </c>
      <c r="F35" s="21">
        <v>2548</v>
      </c>
      <c r="G35" s="22">
        <f>(F35/E35)*100</f>
        <v>15.925</v>
      </c>
    </row>
    <row r="36" spans="1:7" ht="38.25">
      <c r="A36" s="16" t="s">
        <v>56</v>
      </c>
      <c r="B36" s="64" t="s">
        <v>127</v>
      </c>
      <c r="C36" s="21">
        <v>6000</v>
      </c>
      <c r="D36" s="20" t="e">
        <f>(C36/#REF!)*100</f>
        <v>#REF!</v>
      </c>
      <c r="E36" s="21">
        <v>6000</v>
      </c>
      <c r="F36" s="21">
        <v>6000</v>
      </c>
      <c r="G36" s="46">
        <f>(F36/E36)*100</f>
        <v>100</v>
      </c>
    </row>
    <row r="37" spans="1:4" ht="12.75" customHeight="1">
      <c r="A37" s="69"/>
      <c r="C37" s="59"/>
      <c r="D37" s="59"/>
    </row>
    <row r="38" spans="1:7" ht="12.75" customHeight="1">
      <c r="A38" s="60" t="s">
        <v>3</v>
      </c>
      <c r="B38" s="70" t="s">
        <v>4</v>
      </c>
      <c r="C38" s="42">
        <f>SUM(C40:C48)</f>
        <v>523701</v>
      </c>
      <c r="D38" s="73" t="e">
        <f>(C38/#REF!)*100</f>
        <v>#REF!</v>
      </c>
      <c r="E38" s="42">
        <f>SUM(E40:E48)</f>
        <v>525393</v>
      </c>
      <c r="F38" s="42">
        <f>SUM(F40:F48)</f>
        <v>697165</v>
      </c>
      <c r="G38" s="43">
        <f>(F38/E38)*100</f>
        <v>132.6940023943981</v>
      </c>
    </row>
    <row r="39" spans="1:7" ht="12.75" customHeight="1">
      <c r="A39" s="60"/>
      <c r="B39" s="70"/>
      <c r="C39" s="62"/>
      <c r="D39" s="73"/>
      <c r="E39" s="62"/>
      <c r="F39" s="62"/>
      <c r="G39" s="115"/>
    </row>
    <row r="40" spans="1:7" ht="12.75">
      <c r="A40" s="16" t="s">
        <v>57</v>
      </c>
      <c r="B40" s="104" t="s">
        <v>83</v>
      </c>
      <c r="C40" s="21">
        <v>1000</v>
      </c>
      <c r="D40" s="20" t="e">
        <f>(C40/#REF!)*100</f>
        <v>#REF!</v>
      </c>
      <c r="E40" s="21">
        <v>1000</v>
      </c>
      <c r="F40" s="21">
        <v>4552</v>
      </c>
      <c r="G40" s="22">
        <f aca="true" t="shared" si="0" ref="G40:G59">(F40/E40)*100</f>
        <v>455.19999999999993</v>
      </c>
    </row>
    <row r="41" spans="1:7" ht="51">
      <c r="A41" s="49" t="s">
        <v>49</v>
      </c>
      <c r="B41" s="27" t="s">
        <v>125</v>
      </c>
      <c r="C41" s="45">
        <v>170000</v>
      </c>
      <c r="D41" s="30"/>
      <c r="E41" s="45">
        <v>170000</v>
      </c>
      <c r="F41" s="45">
        <v>169851</v>
      </c>
      <c r="G41" s="46">
        <f t="shared" si="0"/>
        <v>99.91235294117648</v>
      </c>
    </row>
    <row r="42" spans="1:7" ht="12.75">
      <c r="A42" s="49" t="s">
        <v>53</v>
      </c>
      <c r="B42" s="74" t="s">
        <v>95</v>
      </c>
      <c r="C42" s="45">
        <v>80000</v>
      </c>
      <c r="D42" s="30"/>
      <c r="E42" s="45">
        <v>80000</v>
      </c>
      <c r="F42" s="45">
        <v>119274</v>
      </c>
      <c r="G42" s="46">
        <f t="shared" si="0"/>
        <v>149.0925</v>
      </c>
    </row>
    <row r="43" spans="1:7" ht="12.75">
      <c r="A43" s="26" t="s">
        <v>55</v>
      </c>
      <c r="B43" s="74" t="s">
        <v>22</v>
      </c>
      <c r="C43" s="45">
        <v>20000</v>
      </c>
      <c r="D43" s="30" t="e">
        <f>(C43/#REF!)*100</f>
        <v>#REF!</v>
      </c>
      <c r="E43" s="45">
        <v>20000</v>
      </c>
      <c r="F43" s="45">
        <v>123717</v>
      </c>
      <c r="G43" s="46">
        <f t="shared" si="0"/>
        <v>618.585</v>
      </c>
    </row>
    <row r="44" spans="1:7" ht="12.75">
      <c r="A44" s="16" t="s">
        <v>50</v>
      </c>
      <c r="B44" s="36" t="s">
        <v>6</v>
      </c>
      <c r="C44" s="48">
        <v>0</v>
      </c>
      <c r="D44" s="73"/>
      <c r="E44" s="48">
        <v>0</v>
      </c>
      <c r="F44" s="48">
        <v>17642</v>
      </c>
      <c r="G44" s="46"/>
    </row>
    <row r="45" spans="1:7" s="59" customFormat="1" ht="51">
      <c r="A45" s="76" t="s">
        <v>58</v>
      </c>
      <c r="B45" s="77" t="s">
        <v>102</v>
      </c>
      <c r="C45" s="79">
        <v>225157</v>
      </c>
      <c r="D45" s="78" t="e">
        <f>(C45/#REF!)*100</f>
        <v>#REF!</v>
      </c>
      <c r="E45" s="79">
        <v>226849</v>
      </c>
      <c r="F45" s="79">
        <v>226849</v>
      </c>
      <c r="G45" s="52">
        <f t="shared" si="0"/>
        <v>100</v>
      </c>
    </row>
    <row r="46" spans="1:7" ht="51">
      <c r="A46" s="81" t="s">
        <v>56</v>
      </c>
      <c r="B46" s="80" t="s">
        <v>16</v>
      </c>
      <c r="C46" s="79">
        <v>22379</v>
      </c>
      <c r="D46" s="78" t="e">
        <f>(C46/#REF!)*100</f>
        <v>#REF!</v>
      </c>
      <c r="E46" s="79">
        <v>22379</v>
      </c>
      <c r="F46" s="79">
        <v>22379</v>
      </c>
      <c r="G46" s="52">
        <f t="shared" si="0"/>
        <v>100</v>
      </c>
    </row>
    <row r="47" spans="1:7" ht="51">
      <c r="A47" s="81" t="s">
        <v>88</v>
      </c>
      <c r="B47" s="47" t="s">
        <v>89</v>
      </c>
      <c r="C47" s="32">
        <v>5165</v>
      </c>
      <c r="D47" s="78"/>
      <c r="E47" s="32">
        <v>5165</v>
      </c>
      <c r="F47" s="32">
        <v>6847</v>
      </c>
      <c r="G47" s="52">
        <f t="shared" si="0"/>
        <v>132.56534365924492</v>
      </c>
    </row>
    <row r="48" spans="1:7" ht="25.5">
      <c r="A48" s="81" t="s">
        <v>84</v>
      </c>
      <c r="B48" s="47" t="s">
        <v>85</v>
      </c>
      <c r="C48" s="32">
        <v>0</v>
      </c>
      <c r="D48" s="33" t="e">
        <f>(C48/#REF!)*100</f>
        <v>#REF!</v>
      </c>
      <c r="E48" s="32">
        <v>0</v>
      </c>
      <c r="F48" s="32">
        <v>6054</v>
      </c>
      <c r="G48" s="52"/>
    </row>
    <row r="49" spans="1:4" ht="12.75" customHeight="1">
      <c r="A49" s="57"/>
      <c r="B49" s="82"/>
      <c r="C49" s="59"/>
      <c r="D49" s="59"/>
    </row>
    <row r="50" spans="1:7" s="59" customFormat="1" ht="38.25">
      <c r="A50" s="83" t="s">
        <v>7</v>
      </c>
      <c r="B50" s="84" t="s">
        <v>113</v>
      </c>
      <c r="C50" s="85">
        <f>SUM(C52)</f>
        <v>6259</v>
      </c>
      <c r="D50" s="86" t="e">
        <f>(C50/#REF!)*100</f>
        <v>#REF!</v>
      </c>
      <c r="E50" s="85">
        <f>SUM(E52)</f>
        <v>125459</v>
      </c>
      <c r="F50" s="85">
        <f>SUM(F52)</f>
        <v>123974</v>
      </c>
      <c r="G50" s="87">
        <f t="shared" si="0"/>
        <v>98.81634637610694</v>
      </c>
    </row>
    <row r="51" spans="1:7" s="59" customFormat="1" ht="12.75">
      <c r="A51" s="89"/>
      <c r="B51" s="164"/>
      <c r="C51" s="165"/>
      <c r="D51" s="86"/>
      <c r="E51" s="165"/>
      <c r="F51" s="165"/>
      <c r="G51" s="166"/>
    </row>
    <row r="52" spans="1:7" s="59" customFormat="1" ht="51">
      <c r="A52" s="16" t="s">
        <v>58</v>
      </c>
      <c r="B52" s="149" t="s">
        <v>102</v>
      </c>
      <c r="C52" s="68">
        <v>6259</v>
      </c>
      <c r="D52" s="53" t="e">
        <f>(C52/#REF!)*100</f>
        <v>#REF!</v>
      </c>
      <c r="E52" s="68">
        <f>6259+72415+46785</f>
        <v>125459</v>
      </c>
      <c r="F52" s="68">
        <f>6259+72145+45570</f>
        <v>123974</v>
      </c>
      <c r="G52" s="34">
        <f t="shared" si="0"/>
        <v>98.81634637610694</v>
      </c>
    </row>
    <row r="53" spans="1:4" ht="12.75" customHeight="1">
      <c r="A53" s="69"/>
      <c r="C53" s="59"/>
      <c r="D53" s="59"/>
    </row>
    <row r="54" spans="1:7" s="59" customFormat="1" ht="25.5">
      <c r="A54" s="89" t="s">
        <v>8</v>
      </c>
      <c r="B54" s="90" t="s">
        <v>30</v>
      </c>
      <c r="C54" s="62">
        <f>SUM(C56:C57)</f>
        <v>2500</v>
      </c>
      <c r="D54" s="63" t="e">
        <f>(C54/#REF!)*100</f>
        <v>#REF!</v>
      </c>
      <c r="E54" s="62">
        <f>SUM(E56:E57)</f>
        <v>2500</v>
      </c>
      <c r="F54" s="62">
        <f>SUM(F56:F57)</f>
        <v>2648</v>
      </c>
      <c r="G54" s="43">
        <f t="shared" si="0"/>
        <v>105.91999999999999</v>
      </c>
    </row>
    <row r="55" spans="1:7" s="59" customFormat="1" ht="12.75">
      <c r="A55" s="89"/>
      <c r="B55" s="90"/>
      <c r="C55" s="62"/>
      <c r="D55" s="63"/>
      <c r="E55" s="62"/>
      <c r="F55" s="62"/>
      <c r="G55" s="115"/>
    </row>
    <row r="56" spans="1:7" ht="25.5">
      <c r="A56" s="93" t="s">
        <v>59</v>
      </c>
      <c r="B56" s="94" t="s">
        <v>18</v>
      </c>
      <c r="C56" s="19">
        <v>1500</v>
      </c>
      <c r="D56" s="20" t="e">
        <f>(C56/#REF!)*100</f>
        <v>#REF!</v>
      </c>
      <c r="E56" s="19">
        <v>1500</v>
      </c>
      <c r="F56" s="21">
        <v>1648</v>
      </c>
      <c r="G56" s="22">
        <f t="shared" si="0"/>
        <v>109.86666666666667</v>
      </c>
    </row>
    <row r="57" spans="1:7" s="59" customFormat="1" ht="51">
      <c r="A57" s="81" t="s">
        <v>58</v>
      </c>
      <c r="B57" s="88" t="s">
        <v>102</v>
      </c>
      <c r="C57" s="32">
        <v>1000</v>
      </c>
      <c r="D57" s="53" t="e">
        <f>(C57/#REF!)*100</f>
        <v>#REF!</v>
      </c>
      <c r="E57" s="32">
        <v>1000</v>
      </c>
      <c r="F57" s="32">
        <v>1000</v>
      </c>
      <c r="G57" s="52">
        <f t="shared" si="0"/>
        <v>100</v>
      </c>
    </row>
    <row r="58" spans="1:4" ht="12.75" customHeight="1">
      <c r="A58" s="35"/>
      <c r="B58" s="96"/>
      <c r="C58" s="59"/>
      <c r="D58" s="59"/>
    </row>
    <row r="59" spans="1:7" s="59" customFormat="1" ht="51">
      <c r="A59" s="97" t="s">
        <v>9</v>
      </c>
      <c r="B59" s="98" t="s">
        <v>103</v>
      </c>
      <c r="C59" s="85">
        <f>SUM(C61:C91)</f>
        <v>29029998</v>
      </c>
      <c r="D59" s="63" t="e">
        <f>(C59/#REF!)*100</f>
        <v>#REF!</v>
      </c>
      <c r="E59" s="85">
        <f>SUM(E61:E91)</f>
        <v>28780484</v>
      </c>
      <c r="F59" s="85">
        <f>SUM(F61:F91)</f>
        <v>28497999</v>
      </c>
      <c r="G59" s="87">
        <f t="shared" si="0"/>
        <v>99.01848419227419</v>
      </c>
    </row>
    <row r="60" spans="1:7" ht="12.75" customHeight="1">
      <c r="A60" s="14"/>
      <c r="B60" s="4"/>
      <c r="C60" s="99"/>
      <c r="D60" s="100"/>
      <c r="E60" s="99"/>
      <c r="F60" s="99"/>
      <c r="G60" s="99"/>
    </row>
    <row r="61" spans="1:7" ht="12.75">
      <c r="A61" s="16" t="s">
        <v>60</v>
      </c>
      <c r="B61" s="104" t="s">
        <v>105</v>
      </c>
      <c r="C61" s="21">
        <v>11831818</v>
      </c>
      <c r="D61" s="20" t="e">
        <f>(C61/#REF!)*100</f>
        <v>#REF!</v>
      </c>
      <c r="E61" s="21">
        <v>11831818</v>
      </c>
      <c r="F61" s="21">
        <v>12351220</v>
      </c>
      <c r="G61" s="22">
        <f>(F61/E61)*100</f>
        <v>104.38987482735114</v>
      </c>
    </row>
    <row r="62" spans="1:7" ht="12.75" customHeight="1">
      <c r="A62" s="14"/>
      <c r="B62" s="4"/>
      <c r="C62" s="99"/>
      <c r="D62" s="99"/>
      <c r="E62" s="99"/>
      <c r="F62" s="99"/>
      <c r="G62" s="101"/>
    </row>
    <row r="63" spans="1:7" ht="12.75" customHeight="1">
      <c r="A63" s="16" t="s">
        <v>61</v>
      </c>
      <c r="B63" s="104" t="s">
        <v>10</v>
      </c>
      <c r="C63" s="21">
        <v>296430</v>
      </c>
      <c r="D63" s="20" t="e">
        <f>(C63/#REF!)*100</f>
        <v>#REF!</v>
      </c>
      <c r="E63" s="21">
        <v>296430</v>
      </c>
      <c r="F63" s="21">
        <v>448805</v>
      </c>
      <c r="G63" s="22">
        <f aca="true" t="shared" si="1" ref="G63:G71">(F63/E63)*100</f>
        <v>151.40336673076274</v>
      </c>
    </row>
    <row r="64" spans="1:7" ht="12.75" customHeight="1">
      <c r="A64" s="14"/>
      <c r="B64" s="4"/>
      <c r="C64" s="56"/>
      <c r="D64" s="25"/>
      <c r="E64" s="56"/>
      <c r="F64" s="56"/>
      <c r="G64" s="101"/>
    </row>
    <row r="65" spans="1:7" ht="12.75" customHeight="1">
      <c r="A65" s="16" t="s">
        <v>62</v>
      </c>
      <c r="B65" s="104" t="s">
        <v>11</v>
      </c>
      <c r="C65" s="21">
        <v>14227000</v>
      </c>
      <c r="D65" s="20" t="e">
        <f>(C65/#REF!)*100</f>
        <v>#REF!</v>
      </c>
      <c r="E65" s="21">
        <f>11750486+2227000</f>
        <v>13977486</v>
      </c>
      <c r="F65" s="21">
        <f>10748334+2469598</f>
        <v>13217932</v>
      </c>
      <c r="G65" s="22">
        <f t="shared" si="1"/>
        <v>94.56587543711366</v>
      </c>
    </row>
    <row r="66" spans="1:7" ht="12.75" customHeight="1">
      <c r="A66" s="14"/>
      <c r="B66" s="4"/>
      <c r="C66" s="24"/>
      <c r="D66" s="99"/>
      <c r="E66" s="24"/>
      <c r="F66" s="24"/>
      <c r="G66" s="101"/>
    </row>
    <row r="67" spans="1:7" ht="12.75" customHeight="1">
      <c r="A67" s="16" t="s">
        <v>63</v>
      </c>
      <c r="B67" s="104" t="s">
        <v>12</v>
      </c>
      <c r="C67" s="21">
        <v>25700</v>
      </c>
      <c r="D67" s="20" t="e">
        <f>(C67/#REF!)*100</f>
        <v>#REF!</v>
      </c>
      <c r="E67" s="21">
        <f>7500+18200</f>
        <v>25700</v>
      </c>
      <c r="F67" s="21">
        <f>6308+21391</f>
        <v>27699</v>
      </c>
      <c r="G67" s="22">
        <f t="shared" si="1"/>
        <v>107.77821011673151</v>
      </c>
    </row>
    <row r="68" spans="1:7" ht="12.75" customHeight="1">
      <c r="A68" s="14"/>
      <c r="B68" s="4"/>
      <c r="C68" s="56"/>
      <c r="D68" s="25"/>
      <c r="E68" s="56"/>
      <c r="F68" s="56"/>
      <c r="G68" s="101"/>
    </row>
    <row r="69" spans="1:7" ht="12.75" customHeight="1">
      <c r="A69" s="16" t="s">
        <v>86</v>
      </c>
      <c r="B69" s="104" t="s">
        <v>87</v>
      </c>
      <c r="C69" s="21">
        <v>0</v>
      </c>
      <c r="D69" s="20" t="e">
        <f>(C69/#REF!)*100</f>
        <v>#REF!</v>
      </c>
      <c r="E69" s="21">
        <v>0</v>
      </c>
      <c r="F69" s="21">
        <v>29</v>
      </c>
      <c r="G69" s="22"/>
    </row>
    <row r="70" spans="1:7" ht="12.75" customHeight="1">
      <c r="A70" s="14"/>
      <c r="B70" s="4"/>
      <c r="C70" s="56"/>
      <c r="D70" s="25"/>
      <c r="E70" s="56"/>
      <c r="F70" s="56"/>
      <c r="G70" s="101"/>
    </row>
    <row r="71" spans="1:7" ht="12.75" customHeight="1">
      <c r="A71" s="16" t="s">
        <v>64</v>
      </c>
      <c r="B71" s="104" t="s">
        <v>17</v>
      </c>
      <c r="C71" s="21">
        <v>457000</v>
      </c>
      <c r="D71" s="20" t="e">
        <f>(C71/#REF!)*100</f>
        <v>#REF!</v>
      </c>
      <c r="E71" s="21">
        <f>310000+147000</f>
        <v>457000</v>
      </c>
      <c r="F71" s="21">
        <f>274434+204342</f>
        <v>478776</v>
      </c>
      <c r="G71" s="22">
        <f t="shared" si="1"/>
        <v>104.76498905908096</v>
      </c>
    </row>
    <row r="72" spans="1:7" ht="12.75" customHeight="1">
      <c r="A72" s="14"/>
      <c r="B72" s="4"/>
      <c r="C72" s="24"/>
      <c r="D72" s="99"/>
      <c r="E72" s="24"/>
      <c r="F72" s="24"/>
      <c r="G72" s="103"/>
    </row>
    <row r="73" spans="1:7" ht="25.5">
      <c r="A73" s="116" t="s">
        <v>65</v>
      </c>
      <c r="B73" s="17" t="s">
        <v>104</v>
      </c>
      <c r="C73" s="68">
        <v>140080</v>
      </c>
      <c r="D73" s="20" t="e">
        <f>(C73/#REF!)*100</f>
        <v>#REF!</v>
      </c>
      <c r="E73" s="68">
        <v>140080</v>
      </c>
      <c r="F73" s="68">
        <v>138589</v>
      </c>
      <c r="G73" s="34">
        <f>(F73/E73)*100</f>
        <v>98.93560822387208</v>
      </c>
    </row>
    <row r="74" spans="1:7" ht="12.75" customHeight="1">
      <c r="A74" s="14"/>
      <c r="B74" s="4"/>
      <c r="C74" s="24"/>
      <c r="D74" s="99"/>
      <c r="E74" s="24"/>
      <c r="F74" s="24"/>
      <c r="G74" s="101"/>
    </row>
    <row r="75" spans="1:7" ht="12.75" customHeight="1">
      <c r="A75" s="16" t="s">
        <v>66</v>
      </c>
      <c r="B75" s="104" t="s">
        <v>13</v>
      </c>
      <c r="C75" s="21">
        <v>106090</v>
      </c>
      <c r="D75" s="20" t="e">
        <f>(C75/#REF!)*100</f>
        <v>#REF!</v>
      </c>
      <c r="E75" s="21">
        <v>106090</v>
      </c>
      <c r="F75" s="21">
        <v>159250</v>
      </c>
      <c r="G75" s="22">
        <f>(F75/E75)*100</f>
        <v>150.10839852955039</v>
      </c>
    </row>
    <row r="76" spans="1:7" ht="12.75" customHeight="1">
      <c r="A76" s="14"/>
      <c r="B76" s="4"/>
      <c r="C76" s="24"/>
      <c r="D76" s="99"/>
      <c r="E76" s="24"/>
      <c r="F76" s="24"/>
      <c r="G76" s="101"/>
    </row>
    <row r="77" spans="1:7" ht="12" customHeight="1">
      <c r="A77" s="16" t="s">
        <v>67</v>
      </c>
      <c r="B77" s="104" t="s">
        <v>14</v>
      </c>
      <c r="C77" s="21">
        <v>31000</v>
      </c>
      <c r="D77" s="20" t="e">
        <f>(C77/#REF!)*100</f>
        <v>#REF!</v>
      </c>
      <c r="E77" s="21">
        <v>31000</v>
      </c>
      <c r="F77" s="21">
        <v>28915</v>
      </c>
      <c r="G77" s="22">
        <f aca="true" t="shared" si="2" ref="G77:G91">(F77/E77)*100</f>
        <v>93.2741935483871</v>
      </c>
    </row>
    <row r="78" spans="1:7" ht="12.75" customHeight="1">
      <c r="A78" s="14"/>
      <c r="B78" s="4"/>
      <c r="C78" s="24"/>
      <c r="D78" s="99"/>
      <c r="E78" s="24"/>
      <c r="F78" s="24"/>
      <c r="G78" s="101"/>
    </row>
    <row r="79" spans="1:7" ht="12" customHeight="1">
      <c r="A79" s="16" t="s">
        <v>68</v>
      </c>
      <c r="B79" s="104" t="s">
        <v>15</v>
      </c>
      <c r="C79" s="21">
        <v>804220</v>
      </c>
      <c r="D79" s="20" t="e">
        <f>(C79/#REF!)*100</f>
        <v>#REF!</v>
      </c>
      <c r="E79" s="21">
        <v>804220</v>
      </c>
      <c r="F79" s="21">
        <v>832462</v>
      </c>
      <c r="G79" s="22">
        <f t="shared" si="2"/>
        <v>103.51172564721097</v>
      </c>
    </row>
    <row r="80" spans="1:7" ht="12.75" customHeight="1">
      <c r="A80" s="14"/>
      <c r="B80" s="4"/>
      <c r="C80" s="24"/>
      <c r="D80" s="99"/>
      <c r="E80" s="24"/>
      <c r="F80" s="24"/>
      <c r="G80" s="101"/>
    </row>
    <row r="81" spans="1:7" ht="12.75" customHeight="1">
      <c r="A81" s="16" t="s">
        <v>69</v>
      </c>
      <c r="B81" s="104" t="s">
        <v>19</v>
      </c>
      <c r="C81" s="21">
        <v>41370</v>
      </c>
      <c r="D81" s="20" t="e">
        <f>(C81/#REF!)*100</f>
        <v>#REF!</v>
      </c>
      <c r="E81" s="21">
        <v>41370</v>
      </c>
      <c r="F81" s="21">
        <v>28488</v>
      </c>
      <c r="G81" s="22">
        <f t="shared" si="2"/>
        <v>68.86149383611313</v>
      </c>
    </row>
    <row r="82" spans="1:7" ht="12.75" customHeight="1">
      <c r="A82" s="14"/>
      <c r="B82" s="4"/>
      <c r="C82" s="24"/>
      <c r="D82" s="99"/>
      <c r="E82" s="24"/>
      <c r="F82" s="24"/>
      <c r="G82" s="101"/>
    </row>
    <row r="83" spans="1:7" ht="13.5" customHeight="1">
      <c r="A83" s="16" t="s">
        <v>70</v>
      </c>
      <c r="B83" s="104" t="s">
        <v>41</v>
      </c>
      <c r="C83" s="21">
        <v>3610</v>
      </c>
      <c r="D83" s="20" t="e">
        <f>(C83/#REF!)*100</f>
        <v>#REF!</v>
      </c>
      <c r="E83" s="21">
        <v>3610</v>
      </c>
      <c r="F83" s="21">
        <v>3810</v>
      </c>
      <c r="G83" s="22">
        <f t="shared" si="2"/>
        <v>105.54016620498614</v>
      </c>
    </row>
    <row r="84" spans="1:7" ht="12.75" customHeight="1">
      <c r="A84" s="14"/>
      <c r="B84" s="4"/>
      <c r="C84" s="56"/>
      <c r="D84" s="25"/>
      <c r="E84" s="56"/>
      <c r="F84" s="56"/>
      <c r="G84" s="101"/>
    </row>
    <row r="85" spans="1:7" ht="12.75" customHeight="1">
      <c r="A85" s="16" t="s">
        <v>71</v>
      </c>
      <c r="B85" s="104" t="s">
        <v>106</v>
      </c>
      <c r="C85" s="21">
        <v>45000</v>
      </c>
      <c r="D85" s="20" t="e">
        <f>(C85/#REF!)*100</f>
        <v>#REF!</v>
      </c>
      <c r="E85" s="21">
        <v>45000</v>
      </c>
      <c r="F85" s="21">
        <v>48550</v>
      </c>
      <c r="G85" s="22">
        <f t="shared" si="2"/>
        <v>107.88888888888889</v>
      </c>
    </row>
    <row r="86" spans="1:7" ht="12.75" customHeight="1">
      <c r="A86" s="14"/>
      <c r="B86" s="4"/>
      <c r="C86" s="24"/>
      <c r="D86" s="99"/>
      <c r="E86" s="24"/>
      <c r="F86" s="24"/>
      <c r="G86" s="101"/>
    </row>
    <row r="87" spans="1:7" ht="12.75" customHeight="1">
      <c r="A87" s="16" t="s">
        <v>72</v>
      </c>
      <c r="B87" s="17" t="s">
        <v>34</v>
      </c>
      <c r="C87" s="21">
        <v>780330</v>
      </c>
      <c r="D87" s="20" t="e">
        <f>(C87/#REF!)*100</f>
        <v>#REF!</v>
      </c>
      <c r="E87" s="21">
        <f>156000+624330</f>
        <v>780330</v>
      </c>
      <c r="F87" s="21">
        <f>20126+536061</f>
        <v>556187</v>
      </c>
      <c r="G87" s="22">
        <f t="shared" si="2"/>
        <v>71.27587046505965</v>
      </c>
    </row>
    <row r="88" spans="1:7" ht="12.75" customHeight="1">
      <c r="A88" s="14"/>
      <c r="B88" s="23"/>
      <c r="C88" s="56"/>
      <c r="D88" s="25"/>
      <c r="E88" s="56"/>
      <c r="F88" s="56"/>
      <c r="G88" s="101"/>
    </row>
    <row r="89" spans="1:7" ht="25.5">
      <c r="A89" s="16" t="s">
        <v>131</v>
      </c>
      <c r="B89" s="17" t="s">
        <v>132</v>
      </c>
      <c r="C89" s="21">
        <v>0</v>
      </c>
      <c r="D89" s="20"/>
      <c r="E89" s="21">
        <v>0</v>
      </c>
      <c r="F89" s="21">
        <v>16846</v>
      </c>
      <c r="G89" s="22"/>
    </row>
    <row r="90" spans="1:7" ht="12.75" customHeight="1">
      <c r="A90" s="14"/>
      <c r="B90" s="23"/>
      <c r="C90" s="56"/>
      <c r="D90" s="25"/>
      <c r="E90" s="56"/>
      <c r="F90" s="56"/>
      <c r="G90" s="101"/>
    </row>
    <row r="91" spans="1:7" ht="25.5">
      <c r="A91" s="16" t="s">
        <v>73</v>
      </c>
      <c r="B91" s="120" t="s">
        <v>124</v>
      </c>
      <c r="C91" s="21">
        <v>240350</v>
      </c>
      <c r="D91" s="20" t="e">
        <f>(C91/#REF!)*100</f>
        <v>#REF!</v>
      </c>
      <c r="E91" s="21">
        <f>180000+60350</f>
        <v>240350</v>
      </c>
      <c r="F91" s="21">
        <f>1811+57065+101466+99</f>
        <v>160441</v>
      </c>
      <c r="G91" s="22">
        <f t="shared" si="2"/>
        <v>66.75306844185562</v>
      </c>
    </row>
    <row r="92" spans="1:4" ht="12.75" customHeight="1">
      <c r="A92" s="118"/>
      <c r="C92" s="38"/>
      <c r="D92" s="38"/>
    </row>
    <row r="93" spans="1:7" ht="12.75" customHeight="1">
      <c r="A93" s="107" t="s">
        <v>20</v>
      </c>
      <c r="B93" s="108" t="s">
        <v>21</v>
      </c>
      <c r="C93" s="42">
        <f>SUM(C95,C100)</f>
        <v>15207596</v>
      </c>
      <c r="D93" s="63" t="e">
        <f>(C93/#REF!)*100</f>
        <v>#REF!</v>
      </c>
      <c r="E93" s="42">
        <f>SUM(E95,E100)</f>
        <v>15500476</v>
      </c>
      <c r="F93" s="42">
        <f>SUM(F95,F100)</f>
        <v>15500532</v>
      </c>
      <c r="G93" s="43">
        <f aca="true" t="shared" si="3" ref="G93:G112">(F93/E93)*100</f>
        <v>100.00036127922782</v>
      </c>
    </row>
    <row r="94" spans="1:7" ht="12.75" customHeight="1">
      <c r="A94" s="14"/>
      <c r="B94" s="109"/>
      <c r="C94" s="99"/>
      <c r="D94" s="100"/>
      <c r="E94" s="99"/>
      <c r="F94" s="99"/>
      <c r="G94" s="99"/>
    </row>
    <row r="95" spans="1:7" ht="12.75" customHeight="1">
      <c r="A95" s="16" t="s">
        <v>74</v>
      </c>
      <c r="B95" s="110" t="s">
        <v>23</v>
      </c>
      <c r="C95" s="105">
        <f>SUM(C96:C98)</f>
        <v>15207596</v>
      </c>
      <c r="D95" s="20" t="e">
        <f>(C95/#REF!)*100</f>
        <v>#REF!</v>
      </c>
      <c r="E95" s="105">
        <f>SUM(E96:E98)</f>
        <v>15500476</v>
      </c>
      <c r="F95" s="105">
        <f>SUM(F96:F98)</f>
        <v>15500476</v>
      </c>
      <c r="G95" s="22">
        <f t="shared" si="3"/>
        <v>100</v>
      </c>
    </row>
    <row r="96" spans="1:7" ht="12.75" customHeight="1">
      <c r="A96" s="49"/>
      <c r="B96" s="3" t="s">
        <v>121</v>
      </c>
      <c r="C96" s="48">
        <v>13797479</v>
      </c>
      <c r="D96" s="111" t="e">
        <f>(C96/#REF!)*100</f>
        <v>#REF!</v>
      </c>
      <c r="E96" s="48">
        <v>14146113</v>
      </c>
      <c r="F96" s="48">
        <v>14146113</v>
      </c>
      <c r="G96" s="112">
        <f t="shared" si="3"/>
        <v>100</v>
      </c>
    </row>
    <row r="97" spans="1:7" ht="12.75" customHeight="1">
      <c r="A97" s="14"/>
      <c r="B97" s="113" t="s">
        <v>122</v>
      </c>
      <c r="C97" s="56">
        <v>389704</v>
      </c>
      <c r="D97" s="111">
        <v>0</v>
      </c>
      <c r="E97" s="56">
        <v>389704</v>
      </c>
      <c r="F97" s="56">
        <v>389704</v>
      </c>
      <c r="G97" s="101">
        <f t="shared" si="3"/>
        <v>100</v>
      </c>
    </row>
    <row r="98" spans="1:7" ht="12.75" customHeight="1">
      <c r="A98" s="14"/>
      <c r="B98" s="113" t="s">
        <v>123</v>
      </c>
      <c r="C98" s="56">
        <f>SUM(C99)</f>
        <v>1020413</v>
      </c>
      <c r="D98" s="56" t="e">
        <f>SUM(D99)</f>
        <v>#REF!</v>
      </c>
      <c r="E98" s="56">
        <f>SUM(E99)</f>
        <v>964659</v>
      </c>
      <c r="F98" s="56">
        <f>SUM(F99)</f>
        <v>964659</v>
      </c>
      <c r="G98" s="101">
        <f t="shared" si="3"/>
        <v>100</v>
      </c>
    </row>
    <row r="99" spans="1:7" ht="12.75" customHeight="1">
      <c r="A99" s="16"/>
      <c r="B99" s="144" t="s">
        <v>135</v>
      </c>
      <c r="C99" s="21">
        <v>1020413</v>
      </c>
      <c r="D99" s="75" t="e">
        <f>(C99/#REF!)*100</f>
        <v>#REF!</v>
      </c>
      <c r="E99" s="21">
        <v>964659</v>
      </c>
      <c r="F99" s="21">
        <v>964659</v>
      </c>
      <c r="G99" s="22">
        <f t="shared" si="3"/>
        <v>100</v>
      </c>
    </row>
    <row r="100" spans="1:7" ht="12.75" customHeight="1">
      <c r="A100" s="16" t="s">
        <v>133</v>
      </c>
      <c r="B100" s="144" t="s">
        <v>134</v>
      </c>
      <c r="C100" s="21">
        <v>0</v>
      </c>
      <c r="D100" s="75"/>
      <c r="E100" s="21">
        <v>0</v>
      </c>
      <c r="F100" s="21">
        <v>56</v>
      </c>
      <c r="G100" s="22"/>
    </row>
    <row r="101" spans="1:4" ht="12.75" customHeight="1">
      <c r="A101" s="69"/>
      <c r="C101" s="59"/>
      <c r="D101" s="59"/>
    </row>
    <row r="102" spans="1:7" s="59" customFormat="1" ht="12.75" customHeight="1">
      <c r="A102" s="107" t="s">
        <v>24</v>
      </c>
      <c r="B102" s="108" t="s">
        <v>25</v>
      </c>
      <c r="C102" s="114">
        <f>SUM(C104:C108)</f>
        <v>166950</v>
      </c>
      <c r="D102" s="114" t="e">
        <f>SUM(D104:D108)</f>
        <v>#REF!</v>
      </c>
      <c r="E102" s="114">
        <f>SUM(E104:E108)</f>
        <v>227574</v>
      </c>
      <c r="F102" s="114">
        <f>SUM(F104:F108)</f>
        <v>260723</v>
      </c>
      <c r="G102" s="115">
        <f t="shared" si="3"/>
        <v>114.56625097770396</v>
      </c>
    </row>
    <row r="103" spans="1:7" s="59" customFormat="1" ht="12.75" customHeight="1">
      <c r="A103" s="39"/>
      <c r="B103" s="108"/>
      <c r="C103" s="114"/>
      <c r="D103" s="63"/>
      <c r="E103" s="114"/>
      <c r="F103" s="167"/>
      <c r="G103" s="115"/>
    </row>
    <row r="104" spans="1:7" ht="40.5" customHeight="1">
      <c r="A104" s="116" t="s">
        <v>58</v>
      </c>
      <c r="B104" s="88" t="s">
        <v>78</v>
      </c>
      <c r="C104" s="31">
        <v>0</v>
      </c>
      <c r="D104" s="33" t="e">
        <f>(C104/#REF!)*100</f>
        <v>#REF!</v>
      </c>
      <c r="E104" s="31">
        <v>13200</v>
      </c>
      <c r="F104" s="51">
        <v>9130</v>
      </c>
      <c r="G104" s="52">
        <f>(F104/E104)*100</f>
        <v>69.16666666666667</v>
      </c>
    </row>
    <row r="105" spans="1:7" ht="51">
      <c r="A105" s="116" t="s">
        <v>56</v>
      </c>
      <c r="B105" s="88" t="s">
        <v>16</v>
      </c>
      <c r="C105" s="66">
        <v>0</v>
      </c>
      <c r="D105" s="168"/>
      <c r="E105" s="66">
        <v>15000</v>
      </c>
      <c r="F105" s="65">
        <v>15000</v>
      </c>
      <c r="G105" s="52">
        <f>(F105/E105)*100</f>
        <v>100</v>
      </c>
    </row>
    <row r="106" spans="1:7" ht="25.5">
      <c r="A106" s="116" t="s">
        <v>75</v>
      </c>
      <c r="B106" s="117" t="s">
        <v>107</v>
      </c>
      <c r="C106" s="21">
        <v>0</v>
      </c>
      <c r="D106" s="111"/>
      <c r="E106" s="21">
        <f>8093+7340</f>
        <v>15433</v>
      </c>
      <c r="F106" s="21">
        <f>6986+4058</f>
        <v>11044</v>
      </c>
      <c r="G106" s="46">
        <f t="shared" si="3"/>
        <v>71.56094084105489</v>
      </c>
    </row>
    <row r="107" spans="1:7" ht="38.25">
      <c r="A107" s="81" t="s">
        <v>76</v>
      </c>
      <c r="B107" s="117" t="s">
        <v>35</v>
      </c>
      <c r="C107" s="45">
        <v>166950</v>
      </c>
      <c r="D107" s="30" t="e">
        <f>(C107/#REF!)*100</f>
        <v>#REF!</v>
      </c>
      <c r="E107" s="45">
        <f>22200+94500+50250</f>
        <v>166950</v>
      </c>
      <c r="F107" s="45">
        <f>21275+83722+103562</f>
        <v>208559</v>
      </c>
      <c r="G107" s="22">
        <f t="shared" si="3"/>
        <v>124.92303084755916</v>
      </c>
    </row>
    <row r="108" spans="1:7" ht="51">
      <c r="A108" s="81" t="s">
        <v>136</v>
      </c>
      <c r="B108" s="197" t="s">
        <v>137</v>
      </c>
      <c r="C108" s="45">
        <v>0</v>
      </c>
      <c r="D108" s="30"/>
      <c r="E108" s="45">
        <v>16991</v>
      </c>
      <c r="F108" s="45">
        <v>16990</v>
      </c>
      <c r="G108" s="22">
        <f t="shared" si="3"/>
        <v>99.99411453122241</v>
      </c>
    </row>
    <row r="109" spans="1:4" ht="12.75" customHeight="1">
      <c r="A109" s="118"/>
      <c r="B109" s="82"/>
      <c r="C109" s="59"/>
      <c r="D109" s="59"/>
    </row>
    <row r="110" spans="1:7" ht="12.75" customHeight="1">
      <c r="A110" s="6" t="s">
        <v>36</v>
      </c>
      <c r="B110" s="98" t="s">
        <v>37</v>
      </c>
      <c r="C110" s="119">
        <f>SUM(C112)</f>
        <v>500000</v>
      </c>
      <c r="D110" s="72" t="e">
        <f>(C110/#REF!)*100</f>
        <v>#REF!</v>
      </c>
      <c r="E110" s="119">
        <f>SUM(E112)</f>
        <v>520000</v>
      </c>
      <c r="F110" s="119">
        <f>SUM(F112)</f>
        <v>511880</v>
      </c>
      <c r="G110" s="43">
        <f t="shared" si="3"/>
        <v>98.43846153846154</v>
      </c>
    </row>
    <row r="111" spans="1:7" ht="12.75" customHeight="1">
      <c r="A111" s="89"/>
      <c r="B111" s="169"/>
      <c r="C111" s="170"/>
      <c r="D111" s="63"/>
      <c r="E111" s="170"/>
      <c r="F111" s="170"/>
      <c r="G111" s="115"/>
    </row>
    <row r="112" spans="1:7" ht="25.5">
      <c r="A112" s="76" t="s">
        <v>77</v>
      </c>
      <c r="B112" s="55" t="s">
        <v>5</v>
      </c>
      <c r="C112" s="21">
        <v>500000</v>
      </c>
      <c r="D112" s="20" t="e">
        <f>(C112/#REF!)*100</f>
        <v>#REF!</v>
      </c>
      <c r="E112" s="21">
        <v>520000</v>
      </c>
      <c r="F112" s="21">
        <v>511880</v>
      </c>
      <c r="G112" s="22">
        <f t="shared" si="3"/>
        <v>98.43846153846154</v>
      </c>
    </row>
    <row r="113" spans="1:4" ht="12.75" customHeight="1">
      <c r="A113" s="35"/>
      <c r="B113" s="121"/>
      <c r="C113" s="102"/>
      <c r="D113" s="38"/>
    </row>
    <row r="114" spans="1:7" ht="12.75" customHeight="1">
      <c r="A114" s="39" t="s">
        <v>79</v>
      </c>
      <c r="B114" s="8" t="s">
        <v>80</v>
      </c>
      <c r="C114" s="42">
        <f>SUM(C116:C119)</f>
        <v>7681000</v>
      </c>
      <c r="D114" s="42" t="e">
        <f>SUM(D116:D118)</f>
        <v>#REF!</v>
      </c>
      <c r="E114" s="42">
        <f>SUM(E116:E119)</f>
        <v>7903910</v>
      </c>
      <c r="F114" s="42">
        <f>SUM(F116:F119)</f>
        <v>7906990</v>
      </c>
      <c r="G114" s="43">
        <f>(F114/E114)*100</f>
        <v>100.03896805505124</v>
      </c>
    </row>
    <row r="115" spans="1:7" ht="12.75" customHeight="1">
      <c r="A115" s="60"/>
      <c r="B115" s="7"/>
      <c r="C115" s="62"/>
      <c r="D115" s="63"/>
      <c r="E115" s="62"/>
      <c r="F115" s="71"/>
      <c r="G115" s="115"/>
    </row>
    <row r="116" spans="1:7" ht="12.75" customHeight="1">
      <c r="A116" s="150" t="s">
        <v>50</v>
      </c>
      <c r="B116" s="151" t="s">
        <v>6</v>
      </c>
      <c r="C116" s="152">
        <v>0</v>
      </c>
      <c r="D116" s="41"/>
      <c r="E116" s="152">
        <v>0</v>
      </c>
      <c r="F116" s="153">
        <v>4069</v>
      </c>
      <c r="G116" s="171"/>
    </row>
    <row r="117" spans="1:7" ht="51">
      <c r="A117" s="116" t="s">
        <v>58</v>
      </c>
      <c r="B117" s="120" t="s">
        <v>78</v>
      </c>
      <c r="C117" s="66">
        <v>6914000</v>
      </c>
      <c r="D117" s="67" t="e">
        <f>(C117/#REF!)*100</f>
        <v>#REF!</v>
      </c>
      <c r="E117" s="66">
        <f>6270455+54350+474500+30000</f>
        <v>6829305</v>
      </c>
      <c r="F117" s="65">
        <f>6270455+54350+473511+30000</f>
        <v>6828316</v>
      </c>
      <c r="G117" s="34">
        <f>(F117/E117)*100</f>
        <v>99.9855182921249</v>
      </c>
    </row>
    <row r="118" spans="1:7" ht="25.5">
      <c r="A118" s="81" t="s">
        <v>75</v>
      </c>
      <c r="B118" s="88" t="s">
        <v>26</v>
      </c>
      <c r="C118" s="45">
        <v>767000</v>
      </c>
      <c r="D118" s="30" t="e">
        <f>(C118/#REF!)*100</f>
        <v>#REF!</v>
      </c>
      <c r="E118" s="45">
        <f>400000+459000+30000+182000</f>
        <v>1071000</v>
      </c>
      <c r="F118" s="29">
        <f>400000+459000+30000+182000</f>
        <v>1071000</v>
      </c>
      <c r="G118" s="46">
        <f>(F118/E118)*100</f>
        <v>100</v>
      </c>
    </row>
    <row r="119" spans="1:7" ht="51">
      <c r="A119" s="81" t="s">
        <v>138</v>
      </c>
      <c r="B119" s="88" t="s">
        <v>139</v>
      </c>
      <c r="C119" s="45">
        <v>0</v>
      </c>
      <c r="D119" s="30"/>
      <c r="E119" s="45">
        <v>3605</v>
      </c>
      <c r="F119" s="45">
        <v>3605</v>
      </c>
      <c r="G119" s="46">
        <f>(F119/E119)*100</f>
        <v>100</v>
      </c>
    </row>
    <row r="120" spans="1:4" ht="12.75" customHeight="1">
      <c r="A120" s="123"/>
      <c r="B120" s="124"/>
      <c r="C120" s="125"/>
      <c r="D120" s="125"/>
    </row>
    <row r="121" spans="1:7" ht="25.5">
      <c r="A121" s="107" t="s">
        <v>91</v>
      </c>
      <c r="B121" s="126" t="s">
        <v>92</v>
      </c>
      <c r="C121" s="127">
        <f>SUM(C123,C124)</f>
        <v>361259</v>
      </c>
      <c r="D121" s="127" t="e">
        <f>SUM(D123,D124)</f>
        <v>#REF!</v>
      </c>
      <c r="E121" s="127">
        <f>SUM(E123,E124)</f>
        <v>945773</v>
      </c>
      <c r="F121" s="127">
        <f>SUM(F123,F124)</f>
        <v>946294</v>
      </c>
      <c r="G121" s="43">
        <f>(F121/E121)*100</f>
        <v>100.05508721437386</v>
      </c>
    </row>
    <row r="122" spans="1:7" ht="12.75" customHeight="1">
      <c r="A122" s="157"/>
      <c r="B122" s="158"/>
      <c r="C122" s="159"/>
      <c r="D122" s="159"/>
      <c r="E122" s="159"/>
      <c r="F122" s="160"/>
      <c r="G122" s="115"/>
    </row>
    <row r="123" spans="1:7" ht="12.75" customHeight="1">
      <c r="A123" s="150" t="s">
        <v>50</v>
      </c>
      <c r="B123" s="151" t="s">
        <v>6</v>
      </c>
      <c r="C123" s="152">
        <v>0</v>
      </c>
      <c r="D123" s="172"/>
      <c r="E123" s="152">
        <v>0</v>
      </c>
      <c r="F123" s="153">
        <v>521</v>
      </c>
      <c r="G123" s="171"/>
    </row>
    <row r="124" spans="1:7" ht="38.25">
      <c r="A124" s="154" t="s">
        <v>93</v>
      </c>
      <c r="B124" s="155" t="s">
        <v>108</v>
      </c>
      <c r="C124" s="95">
        <v>361259</v>
      </c>
      <c r="D124" s="156" t="e">
        <f>(C124/#REF!)*100</f>
        <v>#REF!</v>
      </c>
      <c r="E124" s="95">
        <v>945773</v>
      </c>
      <c r="F124" s="65">
        <v>945773</v>
      </c>
      <c r="G124" s="34">
        <f>(F124/E124)*100</f>
        <v>100</v>
      </c>
    </row>
    <row r="125" spans="1:4" ht="12.75" customHeight="1">
      <c r="A125" s="69"/>
      <c r="B125" s="130"/>
      <c r="C125" s="59"/>
      <c r="D125" s="59"/>
    </row>
    <row r="126" spans="1:7" ht="12.75" customHeight="1">
      <c r="A126" s="107" t="s">
        <v>111</v>
      </c>
      <c r="B126" s="126" t="s">
        <v>112</v>
      </c>
      <c r="C126" s="128">
        <f>SUM(C128:C129)</f>
        <v>0</v>
      </c>
      <c r="D126" s="127" t="e">
        <f>(C126/#REF!)*100</f>
        <v>#REF!</v>
      </c>
      <c r="E126" s="127">
        <f>SUM(E128:E129)</f>
        <v>234352</v>
      </c>
      <c r="F126" s="128">
        <f>SUM(F128:F129)</f>
        <v>128834</v>
      </c>
      <c r="G126" s="43">
        <f>(F126/E126)*100</f>
        <v>54.97456817095651</v>
      </c>
    </row>
    <row r="127" spans="1:7" ht="12.75" customHeight="1">
      <c r="A127" s="60"/>
      <c r="B127" s="158"/>
      <c r="C127" s="160"/>
      <c r="D127" s="159"/>
      <c r="E127" s="159"/>
      <c r="F127" s="160"/>
      <c r="G127" s="115"/>
    </row>
    <row r="128" spans="1:7" ht="38.25" customHeight="1">
      <c r="A128" s="93" t="s">
        <v>58</v>
      </c>
      <c r="B128" s="120" t="s">
        <v>78</v>
      </c>
      <c r="C128" s="65">
        <v>0</v>
      </c>
      <c r="D128" s="156"/>
      <c r="E128" s="95">
        <v>8000</v>
      </c>
      <c r="F128" s="65">
        <v>7869</v>
      </c>
      <c r="G128" s="34">
        <f>(F128/E128)*100</f>
        <v>98.3625</v>
      </c>
    </row>
    <row r="129" spans="1:7" ht="25.5">
      <c r="A129" s="129" t="s">
        <v>75</v>
      </c>
      <c r="B129" s="88" t="s">
        <v>26</v>
      </c>
      <c r="C129" s="44">
        <v>0</v>
      </c>
      <c r="D129" s="127" t="e">
        <f>(C129/#REF!)*100</f>
        <v>#REF!</v>
      </c>
      <c r="E129" s="92">
        <v>226352</v>
      </c>
      <c r="F129" s="44">
        <v>120965</v>
      </c>
      <c r="G129" s="46">
        <f>(F129/E129)*100</f>
        <v>53.44110058669682</v>
      </c>
    </row>
    <row r="130" spans="1:4" ht="12.75" customHeight="1">
      <c r="A130" s="69"/>
      <c r="C130" s="59"/>
      <c r="D130" s="59"/>
    </row>
    <row r="131" spans="1:7" ht="12.75">
      <c r="A131" s="83" t="s">
        <v>27</v>
      </c>
      <c r="B131" s="84" t="s">
        <v>28</v>
      </c>
      <c r="C131" s="42">
        <f>SUM(C133:C137)</f>
        <v>402000</v>
      </c>
      <c r="D131" s="63" t="e">
        <f>(C131/#REF!)*100</f>
        <v>#REF!</v>
      </c>
      <c r="E131" s="42">
        <f>SUM(E133:E137)</f>
        <v>11333275</v>
      </c>
      <c r="F131" s="42">
        <f>SUM(F133:F137)</f>
        <v>3565309</v>
      </c>
      <c r="G131" s="43">
        <f>(F131/E131)*100</f>
        <v>31.458770743672947</v>
      </c>
    </row>
    <row r="132" spans="1:7" ht="12.75" customHeight="1">
      <c r="A132" s="131"/>
      <c r="B132" s="132"/>
      <c r="C132" s="99"/>
      <c r="D132" s="63"/>
      <c r="E132" s="99"/>
      <c r="F132" s="100"/>
      <c r="G132" s="115"/>
    </row>
    <row r="133" spans="1:7" ht="12.75">
      <c r="A133" s="16" t="s">
        <v>57</v>
      </c>
      <c r="B133" s="133" t="s">
        <v>81</v>
      </c>
      <c r="C133" s="18">
        <v>2000</v>
      </c>
      <c r="D133" s="41" t="e">
        <f>(C133/#REF!)*100</f>
        <v>#REF!</v>
      </c>
      <c r="E133" s="18">
        <v>2000</v>
      </c>
      <c r="F133" s="68">
        <v>3193</v>
      </c>
      <c r="G133" s="34">
        <f>(F133/E133)*100</f>
        <v>159.65</v>
      </c>
    </row>
    <row r="134" spans="1:7" ht="63.75">
      <c r="A134" s="81" t="s">
        <v>49</v>
      </c>
      <c r="B134" s="27" t="s">
        <v>96</v>
      </c>
      <c r="C134" s="32">
        <v>400000</v>
      </c>
      <c r="D134" s="33" t="e">
        <f>(C134/#REF!)*100</f>
        <v>#REF!</v>
      </c>
      <c r="E134" s="32">
        <v>400000</v>
      </c>
      <c r="F134" s="32">
        <f>268841+85</f>
        <v>268926</v>
      </c>
      <c r="G134" s="52">
        <f>(F134/E134)*100</f>
        <v>67.2315</v>
      </c>
    </row>
    <row r="135" spans="1:7" ht="12.75">
      <c r="A135" s="134" t="s">
        <v>50</v>
      </c>
      <c r="B135" s="151" t="s">
        <v>6</v>
      </c>
      <c r="C135" s="198">
        <v>0</v>
      </c>
      <c r="D135" s="199"/>
      <c r="E135" s="32">
        <v>0</v>
      </c>
      <c r="F135" s="32">
        <v>65</v>
      </c>
      <c r="G135" s="52"/>
    </row>
    <row r="136" spans="1:7" ht="38.25">
      <c r="A136" s="134" t="s">
        <v>93</v>
      </c>
      <c r="B136" s="155" t="s">
        <v>108</v>
      </c>
      <c r="C136" s="198">
        <v>0</v>
      </c>
      <c r="D136" s="199"/>
      <c r="E136" s="32">
        <v>19475</v>
      </c>
      <c r="F136" s="32">
        <v>19475</v>
      </c>
      <c r="G136" s="52">
        <f>(F136/E136)*100</f>
        <v>100</v>
      </c>
    </row>
    <row r="137" spans="1:7" ht="38.25">
      <c r="A137" s="134" t="s">
        <v>109</v>
      </c>
      <c r="B137" s="91" t="s">
        <v>110</v>
      </c>
      <c r="C137" s="135">
        <v>0</v>
      </c>
      <c r="D137" s="136"/>
      <c r="E137" s="32">
        <v>10911800</v>
      </c>
      <c r="F137" s="32">
        <v>3273650</v>
      </c>
      <c r="G137" s="52">
        <f>(F137/E137)*100</f>
        <v>30.001008082992726</v>
      </c>
    </row>
    <row r="138" spans="1:7" ht="12.75">
      <c r="A138" s="200"/>
      <c r="B138" s="201"/>
      <c r="C138" s="204"/>
      <c r="D138" s="205"/>
      <c r="E138" s="202"/>
      <c r="F138" s="202"/>
      <c r="G138" s="203"/>
    </row>
    <row r="139" spans="1:7" ht="12.75">
      <c r="A139" s="207" t="s">
        <v>140</v>
      </c>
      <c r="B139" s="213" t="s">
        <v>141</v>
      </c>
      <c r="C139" s="214">
        <f>SUM(C141:C143)</f>
        <v>0</v>
      </c>
      <c r="D139" s="214">
        <f>SUM(D141:D143)</f>
        <v>0</v>
      </c>
      <c r="E139" s="214">
        <f>SUM(E141:E143)</f>
        <v>54270</v>
      </c>
      <c r="F139" s="214">
        <f>SUM(F141:F143)</f>
        <v>54270</v>
      </c>
      <c r="G139" s="215">
        <f>(F139/E139)*100</f>
        <v>100</v>
      </c>
    </row>
    <row r="140" spans="1:7" ht="12.75">
      <c r="A140" s="208"/>
      <c r="B140" s="209"/>
      <c r="C140" s="210"/>
      <c r="D140" s="206"/>
      <c r="E140" s="79"/>
      <c r="F140" s="79"/>
      <c r="G140" s="211"/>
    </row>
    <row r="141" spans="1:7" ht="51">
      <c r="A141" s="116" t="s">
        <v>56</v>
      </c>
      <c r="B141" s="149" t="s">
        <v>16</v>
      </c>
      <c r="C141" s="66">
        <v>0</v>
      </c>
      <c r="D141" s="212"/>
      <c r="E141" s="68">
        <v>34500</v>
      </c>
      <c r="F141" s="68">
        <v>34500</v>
      </c>
      <c r="G141" s="34">
        <f>(F141/E141)*100</f>
        <v>100</v>
      </c>
    </row>
    <row r="142" spans="1:7" ht="51">
      <c r="A142" s="81" t="s">
        <v>142</v>
      </c>
      <c r="B142" s="88" t="s">
        <v>143</v>
      </c>
      <c r="C142" s="31">
        <v>0</v>
      </c>
      <c r="D142" s="206"/>
      <c r="E142" s="32">
        <v>15000</v>
      </c>
      <c r="F142" s="32">
        <v>15000</v>
      </c>
      <c r="G142" s="34">
        <f>(F142/E142)*100</f>
        <v>100</v>
      </c>
    </row>
    <row r="143" spans="1:7" ht="38.25">
      <c r="A143" s="81" t="s">
        <v>144</v>
      </c>
      <c r="B143" s="88" t="s">
        <v>145</v>
      </c>
      <c r="C143" s="31">
        <v>0</v>
      </c>
      <c r="D143" s="206"/>
      <c r="E143" s="32">
        <v>4770</v>
      </c>
      <c r="F143" s="32">
        <v>4770</v>
      </c>
      <c r="G143" s="34">
        <f>(F143/E143)*100</f>
        <v>100</v>
      </c>
    </row>
    <row r="144" spans="1:7" ht="12.75">
      <c r="A144" s="200"/>
      <c r="B144" s="82"/>
      <c r="C144" s="204"/>
      <c r="D144" s="205"/>
      <c r="E144" s="202"/>
      <c r="F144" s="202"/>
      <c r="G144" s="203"/>
    </row>
    <row r="145" spans="1:7" ht="12.75">
      <c r="A145" s="207" t="s">
        <v>146</v>
      </c>
      <c r="B145" s="216" t="s">
        <v>147</v>
      </c>
      <c r="C145" s="214">
        <f>SUM(C147)</f>
        <v>0</v>
      </c>
      <c r="D145" s="214">
        <f>SUM(D147)</f>
        <v>0</v>
      </c>
      <c r="E145" s="214">
        <f>SUM(E147)</f>
        <v>0</v>
      </c>
      <c r="F145" s="214">
        <f>SUM(F147)</f>
        <v>350</v>
      </c>
      <c r="G145" s="215"/>
    </row>
    <row r="146" spans="1:7" ht="12.75">
      <c r="A146" s="208"/>
      <c r="B146" s="80"/>
      <c r="C146" s="210"/>
      <c r="D146" s="206"/>
      <c r="E146" s="79"/>
      <c r="F146" s="79"/>
      <c r="G146" s="211"/>
    </row>
    <row r="147" spans="1:7" ht="12.75">
      <c r="A147" s="116" t="s">
        <v>50</v>
      </c>
      <c r="B147" s="151" t="s">
        <v>6</v>
      </c>
      <c r="C147" s="66">
        <v>0</v>
      </c>
      <c r="D147" s="212"/>
      <c r="E147" s="68">
        <v>0</v>
      </c>
      <c r="F147" s="68">
        <v>350</v>
      </c>
      <c r="G147" s="34"/>
    </row>
    <row r="148" spans="1:4" ht="12.75" customHeight="1">
      <c r="A148" s="57"/>
      <c r="B148" s="82"/>
      <c r="C148" s="122"/>
      <c r="D148" s="106"/>
    </row>
    <row r="149" spans="1:7" ht="12.75" customHeight="1">
      <c r="A149" s="137"/>
      <c r="B149" s="3"/>
      <c r="C149" s="3"/>
      <c r="D149" s="7"/>
      <c r="E149" s="5"/>
      <c r="F149" s="3"/>
      <c r="G149" s="138"/>
    </row>
    <row r="150" spans="1:7" ht="12.75" customHeight="1">
      <c r="A150" s="139"/>
      <c r="B150" s="140" t="s">
        <v>29</v>
      </c>
      <c r="C150" s="141">
        <f>SUM(C8,C12,C22,C33,C38,C50,C54,C59,C93,C102,C110,C114,C121,C126,C131,C139,C145)</f>
        <v>57821497.76</v>
      </c>
      <c r="D150" s="141" t="e">
        <f>SUM(D8,D12,D22,D33,D38,D50,D54,D59,D93,D102,D110,D114,D121,D126,D131,D139,D145)</f>
        <v>#REF!</v>
      </c>
      <c r="E150" s="141">
        <f>SUM(E8,E12,E22,E33,E38,E50,E54,E59,E93,E102,E110,E114,E121,E126,E131,E139,E145)</f>
        <v>70613700.75999999</v>
      </c>
      <c r="F150" s="141">
        <f>SUM(F8,F12,F22,F33,F38,F50,F54,F59,F93,F102,F110,F114,F121,F126,F131,F139,F145)</f>
        <v>63234707</v>
      </c>
      <c r="G150" s="142">
        <f>(F150/E150)*100</f>
        <v>89.55019538619068</v>
      </c>
    </row>
    <row r="151" spans="1:7" ht="12.75" customHeight="1">
      <c r="A151" s="143"/>
      <c r="B151" s="104"/>
      <c r="C151" s="104"/>
      <c r="D151" s="8"/>
      <c r="E151" s="144"/>
      <c r="F151" s="104"/>
      <c r="G151" s="110"/>
    </row>
    <row r="154" ht="12.75">
      <c r="B154" s="2" t="s">
        <v>31</v>
      </c>
    </row>
  </sheetData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70" r:id="rId1"/>
  <rowBreaks count="3" manualBreakCount="3">
    <brk id="48" max="6" man="1"/>
    <brk id="100" max="6" man="1"/>
    <brk id="1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2006-03-02T13:47:54Z</cp:lastPrinted>
  <dcterms:created xsi:type="dcterms:W3CDTF">2000-09-18T08:51:07Z</dcterms:created>
  <dcterms:modified xsi:type="dcterms:W3CDTF">2006-03-08T06:13:45Z</dcterms:modified>
  <cp:category/>
  <cp:version/>
  <cp:contentType/>
  <cp:contentStatus/>
</cp:coreProperties>
</file>