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380" windowHeight="8835" activeTab="1"/>
  </bookViews>
  <sheets>
    <sheet name="0B" sheetId="1" r:id="rId1"/>
    <sheet name="0A" sheetId="2" r:id="rId2"/>
    <sheet name="1" sheetId="3" r:id="rId3"/>
    <sheet name="2" sheetId="4" r:id="rId4"/>
    <sheet name="3" sheetId="5" r:id="rId5"/>
    <sheet name="arkusz 1" sheetId="6" state="hidden" r:id="rId6"/>
    <sheet name="5" sheetId="7" r:id="rId7"/>
    <sheet name="8" sheetId="8" r:id="rId8"/>
    <sheet name="6" sheetId="9" r:id="rId9"/>
  </sheets>
  <definedNames>
    <definedName name="_xlnm.Print_Area" localSheetId="1">'0A'!$A$1:$Y$111</definedName>
    <definedName name="_xlnm.Print_Area" localSheetId="0">'0B'!$A$73:$Y$107</definedName>
    <definedName name="_xlnm.Print_Area" localSheetId="3">'2'!$A$1:$AB$129</definedName>
    <definedName name="_xlnm.Print_Area" localSheetId="4">'3'!$A$1:$V$70</definedName>
    <definedName name="_xlnm.Print_Area" localSheetId="6">'5'!$A:$X</definedName>
    <definedName name="_xlnm.Print_Area" localSheetId="8">'6'!$A$1:$O$25</definedName>
    <definedName name="_xlnm.Print_Area" localSheetId="7">'8'!$A$1:$W$62</definedName>
  </definedNames>
  <calcPr fullCalcOnLoad="1"/>
</workbook>
</file>

<file path=xl/sharedStrings.xml><?xml version="1.0" encoding="utf-8"?>
<sst xmlns="http://schemas.openxmlformats.org/spreadsheetml/2006/main" count="1438" uniqueCount="403">
  <si>
    <t>Przystanki</t>
  </si>
  <si>
    <t>13. Wrocławska 2</t>
  </si>
  <si>
    <t xml:space="preserve">  2. Besel</t>
  </si>
  <si>
    <t xml:space="preserve">  1. Cmentarz</t>
  </si>
  <si>
    <t>km</t>
  </si>
  <si>
    <t>e</t>
  </si>
  <si>
    <t>L</t>
  </si>
  <si>
    <t>OKÓLNA</t>
  </si>
  <si>
    <t>Cmentarz Starobrzeska - Cmentarz Starobrzeska</t>
  </si>
  <si>
    <t>Rozkład Jazdy</t>
  </si>
  <si>
    <t>Komunikacji Miejskiej w Brzegu</t>
  </si>
  <si>
    <t>Linia nr 1</t>
  </si>
  <si>
    <t>1. Makarskiego</t>
  </si>
  <si>
    <t>2. 1 Maja</t>
  </si>
  <si>
    <t>3. Dworzec</t>
  </si>
  <si>
    <t>4. Szkolna</t>
  </si>
  <si>
    <t>5. Wita Stwosza</t>
  </si>
  <si>
    <t>6. Ofiar Katynia</t>
  </si>
  <si>
    <t>7. Kamienna</t>
  </si>
  <si>
    <t xml:space="preserve">9. Krakusa </t>
  </si>
  <si>
    <t>10. Wita Stwosza</t>
  </si>
  <si>
    <t xml:space="preserve">Linia nr 2 </t>
  </si>
  <si>
    <t>10. Chocimska</t>
  </si>
  <si>
    <t>11. Konopnickiej 1</t>
  </si>
  <si>
    <t>12. Konopnickiej 2</t>
  </si>
  <si>
    <t>10. Szkolna</t>
  </si>
  <si>
    <t>Linia nr 3</t>
  </si>
  <si>
    <t>BESEL - MAŁUJOWICKA 5</t>
  </si>
  <si>
    <t>MAŁUJOWICKA 5 - BESEL     (powrót)</t>
  </si>
  <si>
    <t>10. Partyzantów</t>
  </si>
  <si>
    <t>13. Robotnicza</t>
  </si>
  <si>
    <t>14. Chrobrego</t>
  </si>
  <si>
    <t>15. Szkolna</t>
  </si>
  <si>
    <t>16. Dworzec</t>
  </si>
  <si>
    <t>17. 1 Maja</t>
  </si>
  <si>
    <t>18. Słowackiego</t>
  </si>
  <si>
    <t>19. Starobrzeska 2</t>
  </si>
  <si>
    <t>20. Starobrzeska 3</t>
  </si>
  <si>
    <t>22. BESEL</t>
  </si>
  <si>
    <t xml:space="preserve">  2. Starobrzeska 3</t>
  </si>
  <si>
    <t xml:space="preserve">  3. Starobrzeska 2</t>
  </si>
  <si>
    <t xml:space="preserve">  6. Piastowska</t>
  </si>
  <si>
    <t>Linia nr 5</t>
  </si>
  <si>
    <t xml:space="preserve">  8. Dworzec</t>
  </si>
  <si>
    <t>BESEL - Oławska 3</t>
  </si>
  <si>
    <t>Oławska 3 - BESEL   (powrót)</t>
  </si>
  <si>
    <t xml:space="preserve">  1. Oławska 3</t>
  </si>
  <si>
    <t xml:space="preserve">  2. Oławska 2</t>
  </si>
  <si>
    <t xml:space="preserve">  3. Oławska 1</t>
  </si>
  <si>
    <t xml:space="preserve">  4. Rynek</t>
  </si>
  <si>
    <t xml:space="preserve">  5. Kamienna</t>
  </si>
  <si>
    <t xml:space="preserve">  6. Ofiar Katynia</t>
  </si>
  <si>
    <t xml:space="preserve">  7. Wita Stwosza</t>
  </si>
  <si>
    <t xml:space="preserve">  8. Szkolna</t>
  </si>
  <si>
    <t xml:space="preserve">  9. Dworzec</t>
  </si>
  <si>
    <t>10. 1 Maja</t>
  </si>
  <si>
    <t>11. Korfantego</t>
  </si>
  <si>
    <t>12. Słowackiego</t>
  </si>
  <si>
    <t>13. Starobrzeska 2</t>
  </si>
  <si>
    <t>14. Starobrzeska 3</t>
  </si>
  <si>
    <t>16. BESEL</t>
  </si>
  <si>
    <t>Linia nr 8</t>
  </si>
  <si>
    <t xml:space="preserve">  6. Dworzec</t>
  </si>
  <si>
    <t>Wrocławska pętla - Cmentarz Starobrzeska   (powrót)</t>
  </si>
  <si>
    <t xml:space="preserve">Cmentarz Starobrzeska - Wrocławska pętla   </t>
  </si>
  <si>
    <t xml:space="preserve">  1. Wrocławska pętla</t>
  </si>
  <si>
    <t>11. Wita Stwosza</t>
  </si>
  <si>
    <t xml:space="preserve">  7. Dworzec</t>
  </si>
  <si>
    <t xml:space="preserve">  1. Małujowicka 5</t>
  </si>
  <si>
    <t xml:space="preserve">  2. Małujowicka 4</t>
  </si>
  <si>
    <t xml:space="preserve">  3. Małujowicka 3</t>
  </si>
  <si>
    <t xml:space="preserve">  4. Małujowicka 2</t>
  </si>
  <si>
    <t xml:space="preserve">  5. Małujowicka 1</t>
  </si>
  <si>
    <t xml:space="preserve">  6. Lwowska</t>
  </si>
  <si>
    <t xml:space="preserve">  8. Wrocławska 2</t>
  </si>
  <si>
    <t xml:space="preserve">  9. Wrocławska 1</t>
  </si>
  <si>
    <t xml:space="preserve">  1. Sikorskiego 3</t>
  </si>
  <si>
    <t xml:space="preserve">  2. Sikorskiego 2</t>
  </si>
  <si>
    <t xml:space="preserve">  3. Sikorskiego 1</t>
  </si>
  <si>
    <t xml:space="preserve">  4. Łokietka</t>
  </si>
  <si>
    <t xml:space="preserve">  5. Szkolna</t>
  </si>
  <si>
    <t xml:space="preserve">  7. Piastowska</t>
  </si>
  <si>
    <t xml:space="preserve">  8. Chrobrego</t>
  </si>
  <si>
    <t xml:space="preserve">  9. Armii Krajowej</t>
  </si>
  <si>
    <t>Strona 1/3</t>
  </si>
  <si>
    <t>Strona 2/3</t>
  </si>
  <si>
    <t>Strona 3/3</t>
  </si>
  <si>
    <t xml:space="preserve">Linia nr 0B  </t>
  </si>
  <si>
    <t>Linia nr 0A - OKÓLNA</t>
  </si>
  <si>
    <t>CUY</t>
  </si>
  <si>
    <t>UY</t>
  </si>
  <si>
    <t>6K</t>
  </si>
  <si>
    <t>14. Wrocławska 1</t>
  </si>
  <si>
    <t xml:space="preserve">  7. Zielona</t>
  </si>
  <si>
    <t>11. Wyszyńskiego 2</t>
  </si>
  <si>
    <t>12. Wolności</t>
  </si>
  <si>
    <t>Strona  1/4</t>
  </si>
  <si>
    <t>Strona  2/4</t>
  </si>
  <si>
    <t>Strona  3/4</t>
  </si>
  <si>
    <t>Strona  4/4</t>
  </si>
  <si>
    <t>Strona 1/2</t>
  </si>
  <si>
    <t>Strona 2/2</t>
  </si>
  <si>
    <t>Strona 1/1</t>
  </si>
  <si>
    <t xml:space="preserve"> </t>
  </si>
  <si>
    <t xml:space="preserve">  3. Elektryczna skrz.</t>
  </si>
  <si>
    <t xml:space="preserve">  4. Starobrzeska 3</t>
  </si>
  <si>
    <t xml:space="preserve">  5. Starobrzeska 2</t>
  </si>
  <si>
    <t xml:space="preserve">  6. Słowackiego</t>
  </si>
  <si>
    <t xml:space="preserve">  7. Poprzeczna</t>
  </si>
  <si>
    <t xml:space="preserve">  8. Chocimska</t>
  </si>
  <si>
    <t>10. Wyszyńskiego 1</t>
  </si>
  <si>
    <t>12. Lwowska</t>
  </si>
  <si>
    <t>15. Rynek</t>
  </si>
  <si>
    <t>16. Kamienna</t>
  </si>
  <si>
    <t>17. Rybacka</t>
  </si>
  <si>
    <t>18. Wita Stwisza</t>
  </si>
  <si>
    <t>19. Nysańska</t>
  </si>
  <si>
    <t>20. Trzech Kotwic</t>
  </si>
  <si>
    <t>21. Starobrzeska 1</t>
  </si>
  <si>
    <t>22. Starobrzeska 2</t>
  </si>
  <si>
    <t>23. Starobrzeska 3</t>
  </si>
  <si>
    <t>24. Elektryczna skrz.</t>
  </si>
  <si>
    <t>25. Besel</t>
  </si>
  <si>
    <t>26. Cmentarz</t>
  </si>
  <si>
    <t>Fp</t>
  </si>
  <si>
    <t>Fep</t>
  </si>
  <si>
    <t xml:space="preserve">  &lt;</t>
  </si>
  <si>
    <t xml:space="preserve">   &lt;</t>
  </si>
  <si>
    <t>6UYe</t>
  </si>
  <si>
    <t>CUYn</t>
  </si>
  <si>
    <t>An</t>
  </si>
  <si>
    <t>Fmp</t>
  </si>
  <si>
    <t>6UYne</t>
  </si>
  <si>
    <t xml:space="preserve">  6. Starobrzeska 1</t>
  </si>
  <si>
    <t xml:space="preserve">  7. Trzech Kotwic</t>
  </si>
  <si>
    <t xml:space="preserve">  8. Nysańska</t>
  </si>
  <si>
    <t xml:space="preserve">  9. Wita Stwosza</t>
  </si>
  <si>
    <t>10. Rybacka</t>
  </si>
  <si>
    <t>11. Kamienna</t>
  </si>
  <si>
    <t>13. Wrocławska 1</t>
  </si>
  <si>
    <t>14. Wrocławska 2</t>
  </si>
  <si>
    <t>15. Zielona</t>
  </si>
  <si>
    <t>16. Sloneczna</t>
  </si>
  <si>
    <t>17. Wyszyńskiego</t>
  </si>
  <si>
    <t>18. Armii Krajowej</t>
  </si>
  <si>
    <t>19. Chocimska</t>
  </si>
  <si>
    <t>20. Poprzeczna</t>
  </si>
  <si>
    <t>21. Słowackiego</t>
  </si>
  <si>
    <t xml:space="preserve">  e</t>
  </si>
  <si>
    <t xml:space="preserve"> 6eL</t>
  </si>
  <si>
    <t xml:space="preserve">   L</t>
  </si>
  <si>
    <t>CłL</t>
  </si>
  <si>
    <t xml:space="preserve"> e</t>
  </si>
  <si>
    <t>&lt;</t>
  </si>
  <si>
    <t>BeUY</t>
  </si>
  <si>
    <t>6UYn</t>
  </si>
  <si>
    <t xml:space="preserve">  Fp</t>
  </si>
  <si>
    <t xml:space="preserve">  Sp</t>
  </si>
  <si>
    <t xml:space="preserve">  FH</t>
  </si>
  <si>
    <t>1. Plac nad Odrą</t>
  </si>
  <si>
    <t>2. Rynek</t>
  </si>
  <si>
    <t xml:space="preserve">3. Kamienna </t>
  </si>
  <si>
    <t>4. Ofiar Katynia</t>
  </si>
  <si>
    <t>6. Szkolna</t>
  </si>
  <si>
    <t>7. Dworzec</t>
  </si>
  <si>
    <t>8. 1 Maja</t>
  </si>
  <si>
    <t>9. Makarskiego</t>
  </si>
  <si>
    <t xml:space="preserve">  A</t>
  </si>
  <si>
    <t xml:space="preserve">  6L</t>
  </si>
  <si>
    <t xml:space="preserve"> BL</t>
  </si>
  <si>
    <t xml:space="preserve"> L</t>
  </si>
  <si>
    <t xml:space="preserve"> +UY</t>
  </si>
  <si>
    <t xml:space="preserve"> 6UY</t>
  </si>
  <si>
    <t xml:space="preserve">  UY</t>
  </si>
  <si>
    <t xml:space="preserve">  Fmp</t>
  </si>
  <si>
    <t>Sikorskiego - Konopnickiej</t>
  </si>
  <si>
    <t>Konopnickiej - Sikorskiego   (powrót)</t>
  </si>
  <si>
    <t xml:space="preserve"> + L</t>
  </si>
  <si>
    <t xml:space="preserve">  1. Konopnickiej 2</t>
  </si>
  <si>
    <t xml:space="preserve">  4. Armii Krajowej</t>
  </si>
  <si>
    <t>10. Sikorskiego 1</t>
  </si>
  <si>
    <t>11. Sikorskiego 2</t>
  </si>
  <si>
    <t>12. Sikorskiego 3</t>
  </si>
  <si>
    <t xml:space="preserve">  2. Konopnickiej 1</t>
  </si>
  <si>
    <t xml:space="preserve">  5. Chrobrego</t>
  </si>
  <si>
    <t xml:space="preserve">  9. Łokietka</t>
  </si>
  <si>
    <t xml:space="preserve">  3. Chocimska</t>
  </si>
  <si>
    <t xml:space="preserve">  6UY</t>
  </si>
  <si>
    <t xml:space="preserve">  2. BESEL</t>
  </si>
  <si>
    <t xml:space="preserve">  3. Elektryczna</t>
  </si>
  <si>
    <t xml:space="preserve">  7. Korfantego</t>
  </si>
  <si>
    <t xml:space="preserve">  8. 1 Maja</t>
  </si>
  <si>
    <t>12. Ofiar Katynia</t>
  </si>
  <si>
    <t>13. Kamienna</t>
  </si>
  <si>
    <t>15. Oławska 1</t>
  </si>
  <si>
    <t>16. Oławska 2</t>
  </si>
  <si>
    <t>17. Oławska 3</t>
  </si>
  <si>
    <t>15. Elektryczna</t>
  </si>
  <si>
    <t>17. Cmentarz</t>
  </si>
  <si>
    <t>FpK</t>
  </si>
  <si>
    <t>6Kz</t>
  </si>
  <si>
    <t xml:space="preserve">           </t>
  </si>
  <si>
    <t xml:space="preserve">         </t>
  </si>
  <si>
    <t xml:space="preserve">  4. Słowackiego</t>
  </si>
  <si>
    <t xml:space="preserve">  5. 1 Maja</t>
  </si>
  <si>
    <t xml:space="preserve">  7. Szkolna</t>
  </si>
  <si>
    <t xml:space="preserve">  8. Wita Stwosza</t>
  </si>
  <si>
    <t xml:space="preserve">  9. Ofiar Katynia</t>
  </si>
  <si>
    <t>10. Kamienna</t>
  </si>
  <si>
    <t>12. Wrocławska 1</t>
  </si>
  <si>
    <t>14. Wrocławska 3</t>
  </si>
  <si>
    <t>15. Wrocławska 4</t>
  </si>
  <si>
    <t>16. Wrocławska 5</t>
  </si>
  <si>
    <t>17. Wrocławska pętla</t>
  </si>
  <si>
    <t>9:19</t>
  </si>
  <si>
    <t>10:39</t>
  </si>
  <si>
    <t>12:04</t>
  </si>
  <si>
    <t>14:34</t>
  </si>
  <si>
    <t>16:14</t>
  </si>
  <si>
    <t>17:49</t>
  </si>
  <si>
    <t>19:34</t>
  </si>
  <si>
    <t xml:space="preserve">  2. Wrocławska 5</t>
  </si>
  <si>
    <t>9:20</t>
  </si>
  <si>
    <t>10:40</t>
  </si>
  <si>
    <t>12:05</t>
  </si>
  <si>
    <t>14:35</t>
  </si>
  <si>
    <t>16:15</t>
  </si>
  <si>
    <t>17:50</t>
  </si>
  <si>
    <t>19:35</t>
  </si>
  <si>
    <t xml:space="preserve">  3. Wrocławska 4</t>
  </si>
  <si>
    <t>9:21</t>
  </si>
  <si>
    <t>10:41</t>
  </si>
  <si>
    <t>12:06</t>
  </si>
  <si>
    <t>14:36</t>
  </si>
  <si>
    <t>16:16</t>
  </si>
  <si>
    <t>17:51</t>
  </si>
  <si>
    <t>19:36</t>
  </si>
  <si>
    <t xml:space="preserve">  4. Wrocławska 3</t>
  </si>
  <si>
    <t>9:22</t>
  </si>
  <si>
    <t>10:42</t>
  </si>
  <si>
    <t>12:07</t>
  </si>
  <si>
    <t>14:37</t>
  </si>
  <si>
    <t>16:17</t>
  </si>
  <si>
    <t>17:52</t>
  </si>
  <si>
    <t>19:37</t>
  </si>
  <si>
    <t xml:space="preserve">  5. Wrocławska 2</t>
  </si>
  <si>
    <t>9:23</t>
  </si>
  <si>
    <t>10:43</t>
  </si>
  <si>
    <t>12:08</t>
  </si>
  <si>
    <t>14:38</t>
  </si>
  <si>
    <t>16:18</t>
  </si>
  <si>
    <t>17:53</t>
  </si>
  <si>
    <t>19:38</t>
  </si>
  <si>
    <t xml:space="preserve">  6. Wrocławska 1</t>
  </si>
  <si>
    <t>9:24</t>
  </si>
  <si>
    <t>10:44</t>
  </si>
  <si>
    <t>12:09</t>
  </si>
  <si>
    <t>14:39</t>
  </si>
  <si>
    <t>16:19</t>
  </si>
  <si>
    <t>17:54</t>
  </si>
  <si>
    <t>19:39</t>
  </si>
  <si>
    <t xml:space="preserve">  7. Rynek</t>
  </si>
  <si>
    <t>9:26</t>
  </si>
  <si>
    <t>10:46</t>
  </si>
  <si>
    <t>12:11</t>
  </si>
  <si>
    <t>14:41</t>
  </si>
  <si>
    <t>16:21</t>
  </si>
  <si>
    <t>17:56</t>
  </si>
  <si>
    <t>19:41</t>
  </si>
  <si>
    <t xml:space="preserve">  8. Kamienna</t>
  </si>
  <si>
    <t>9:27</t>
  </si>
  <si>
    <t>10:47</t>
  </si>
  <si>
    <t>12:12</t>
  </si>
  <si>
    <t>14:42</t>
  </si>
  <si>
    <t>16:22</t>
  </si>
  <si>
    <t>17:57</t>
  </si>
  <si>
    <t>19:42</t>
  </si>
  <si>
    <t>9:28</t>
  </si>
  <si>
    <t>10:48</t>
  </si>
  <si>
    <t>12:13</t>
  </si>
  <si>
    <t>14:43</t>
  </si>
  <si>
    <t>16:23</t>
  </si>
  <si>
    <t>17:58</t>
  </si>
  <si>
    <t>19:43</t>
  </si>
  <si>
    <t>9:30</t>
  </si>
  <si>
    <t>10:50</t>
  </si>
  <si>
    <t>12:15</t>
  </si>
  <si>
    <t>14:45</t>
  </si>
  <si>
    <t>16:25</t>
  </si>
  <si>
    <t>18:00</t>
  </si>
  <si>
    <t>19:45</t>
  </si>
  <si>
    <t>11. Szkolna</t>
  </si>
  <si>
    <t>9:32</t>
  </si>
  <si>
    <t>10:52</t>
  </si>
  <si>
    <t>12:17</t>
  </si>
  <si>
    <t>14:47</t>
  </si>
  <si>
    <t>16:27</t>
  </si>
  <si>
    <t>18:02</t>
  </si>
  <si>
    <t>19:47</t>
  </si>
  <si>
    <t>12. Dworzec</t>
  </si>
  <si>
    <t>9:33</t>
  </si>
  <si>
    <t>12:18</t>
  </si>
  <si>
    <t>14:48</t>
  </si>
  <si>
    <t>16:28</t>
  </si>
  <si>
    <t>18:03</t>
  </si>
  <si>
    <t>19:48</t>
  </si>
  <si>
    <t>13. 1 Maja</t>
  </si>
  <si>
    <t>14:50</t>
  </si>
  <si>
    <t>18:05</t>
  </si>
  <si>
    <t>19:50</t>
  </si>
  <si>
    <t>14. Słowackiego</t>
  </si>
  <si>
    <t>14:52</t>
  </si>
  <si>
    <t>18:07</t>
  </si>
  <si>
    <t>19:52</t>
  </si>
  <si>
    <t>15. Starobrzeska 2</t>
  </si>
  <si>
    <t>14:53</t>
  </si>
  <si>
    <t>18:08</t>
  </si>
  <si>
    <t>19:53</t>
  </si>
  <si>
    <t>16. Starobrzeska 3</t>
  </si>
  <si>
    <t>14:54</t>
  </si>
  <si>
    <t>18:09</t>
  </si>
  <si>
    <t>19:54</t>
  </si>
  <si>
    <t>14:55</t>
  </si>
  <si>
    <t>18:10</t>
  </si>
  <si>
    <t>19:55</t>
  </si>
  <si>
    <t xml:space="preserve">  6K</t>
  </si>
  <si>
    <t xml:space="preserve">  AK</t>
  </si>
  <si>
    <t xml:space="preserve">  FKp</t>
  </si>
  <si>
    <t xml:space="preserve">Makarskiego - Krakusa </t>
  </si>
  <si>
    <t>Plac nad Odrą - Makarskiego</t>
  </si>
  <si>
    <t>10. Chrobrego</t>
  </si>
  <si>
    <t>11. Robotnicza</t>
  </si>
  <si>
    <t>13. Wyszyńskiego 2</t>
  </si>
  <si>
    <t xml:space="preserve">  9. Szkolna</t>
  </si>
  <si>
    <t xml:space="preserve">  7. 1 Maja</t>
  </si>
  <si>
    <t xml:space="preserve">  2. Besel   </t>
  </si>
  <si>
    <t xml:space="preserve">  5. Starobrzeska 2 </t>
  </si>
  <si>
    <t>14. Partyzantów</t>
  </si>
  <si>
    <t>16. Wrocławska 2</t>
  </si>
  <si>
    <t>17. Zielona</t>
  </si>
  <si>
    <t>18. Lwowska</t>
  </si>
  <si>
    <t>19. Małujowicka 1</t>
  </si>
  <si>
    <t>20. Małujowicka 2</t>
  </si>
  <si>
    <t>22. Małujowicka 4</t>
  </si>
  <si>
    <t>23. Małujowicka 5</t>
  </si>
  <si>
    <t>21. Małujowicka 3</t>
  </si>
  <si>
    <t>15. Wrocławska 1</t>
  </si>
  <si>
    <t>21. Elektryczna skrz.</t>
  </si>
  <si>
    <t>23.Cmentarz</t>
  </si>
  <si>
    <t>11. Wyszyńskiego</t>
  </si>
  <si>
    <t xml:space="preserve">Załącznik nr 1 </t>
  </si>
  <si>
    <t>Załącznik nr 1</t>
  </si>
  <si>
    <t>Sp</t>
  </si>
  <si>
    <t>A</t>
  </si>
  <si>
    <t>UY+</t>
  </si>
  <si>
    <t>łL+</t>
  </si>
  <si>
    <t>łUY+</t>
  </si>
  <si>
    <t>08:41</t>
  </si>
  <si>
    <t>08:42</t>
  </si>
  <si>
    <t>08:43</t>
  </si>
  <si>
    <t>08:45</t>
  </si>
  <si>
    <t>08:47</t>
  </si>
  <si>
    <t>08:48</t>
  </si>
  <si>
    <t>08:50</t>
  </si>
  <si>
    <t>08:52</t>
  </si>
  <si>
    <t>08:53</t>
  </si>
  <si>
    <t>08:54</t>
  </si>
  <si>
    <t>08:55</t>
  </si>
  <si>
    <t>FKp</t>
  </si>
  <si>
    <t>Ae</t>
  </si>
  <si>
    <t>Fmpe</t>
  </si>
  <si>
    <t>6Le</t>
  </si>
  <si>
    <t>FH</t>
  </si>
  <si>
    <t>12:46</t>
  </si>
  <si>
    <t>12:47</t>
  </si>
  <si>
    <t>12:48</t>
  </si>
  <si>
    <t>12:50</t>
  </si>
  <si>
    <t>12:52</t>
  </si>
  <si>
    <t>12:53</t>
  </si>
  <si>
    <t>12:55</t>
  </si>
  <si>
    <t>12:57</t>
  </si>
  <si>
    <t>12:58</t>
  </si>
  <si>
    <t>12:59</t>
  </si>
  <si>
    <t>13:00</t>
  </si>
  <si>
    <t>Linia nr 6</t>
  </si>
  <si>
    <t>Konopnicka 2 - Dworzec</t>
  </si>
  <si>
    <t xml:space="preserve">  5. Wyszyńskiego ZUS</t>
  </si>
  <si>
    <t xml:space="preserve">  6. Wyszyńskiego</t>
  </si>
  <si>
    <t xml:space="preserve">  7. Lwowska</t>
  </si>
  <si>
    <t xml:space="preserve">  8. Wrocławska O.D. Narcyz</t>
  </si>
  <si>
    <t xml:space="preserve">  9. Wrocławska kino</t>
  </si>
  <si>
    <t>10. Rynek</t>
  </si>
  <si>
    <t>12. Rybacka</t>
  </si>
  <si>
    <t>13. Wita Stwosza</t>
  </si>
  <si>
    <t>14. Nysańska</t>
  </si>
  <si>
    <t>15. Dworzec</t>
  </si>
  <si>
    <t>10:53</t>
  </si>
  <si>
    <t>12. Chrobrego</t>
  </si>
  <si>
    <t>11.Chrobrego</t>
  </si>
  <si>
    <t>8. Chrobrego</t>
  </si>
  <si>
    <t xml:space="preserve"> UY</t>
  </si>
  <si>
    <t>6L</t>
  </si>
  <si>
    <t>18. Wita Stwosza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</si>
</sst>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h:mm;@"/>
  </numFmts>
  <fonts count="2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2" fillId="22" borderId="0" xfId="0" applyFont="1" applyFill="1" applyAlignment="1">
      <alignment/>
    </xf>
    <xf numFmtId="164" fontId="2" fillId="22" borderId="0" xfId="0" applyNumberFormat="1" applyFont="1" applyFill="1" applyAlignment="1">
      <alignment horizontal="center"/>
    </xf>
    <xf numFmtId="2" fontId="2" fillId="22" borderId="0" xfId="0" applyNumberFormat="1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49" fontId="2" fillId="22" borderId="0" xfId="0" applyNumberFormat="1" applyFont="1" applyFill="1" applyAlignment="1">
      <alignment horizontal="center"/>
    </xf>
    <xf numFmtId="0" fontId="0" fillId="22" borderId="0" xfId="0" applyFill="1" applyAlignment="1">
      <alignment horizontal="center"/>
    </xf>
    <xf numFmtId="2" fontId="0" fillId="22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/>
    </xf>
    <xf numFmtId="165" fontId="2" fillId="25" borderId="0" xfId="0" applyNumberFormat="1" applyFont="1" applyFill="1" applyAlignment="1">
      <alignment horizontal="center" vertical="center"/>
    </xf>
    <xf numFmtId="20" fontId="2" fillId="25" borderId="0" xfId="0" applyNumberFormat="1" applyFont="1" applyFill="1" applyAlignment="1">
      <alignment horizontal="center" vertical="center"/>
    </xf>
    <xf numFmtId="49" fontId="2" fillId="25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2" fillId="25" borderId="0" xfId="0" applyFont="1" applyFill="1" applyAlignment="1">
      <alignment/>
    </xf>
    <xf numFmtId="20" fontId="2" fillId="25" borderId="0" xfId="0" applyNumberFormat="1" applyFont="1" applyFill="1" applyAlignment="1">
      <alignment/>
    </xf>
    <xf numFmtId="20" fontId="2" fillId="0" borderId="0" xfId="0" applyNumberFormat="1" applyFont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/>
    </xf>
    <xf numFmtId="164" fontId="2" fillId="25" borderId="0" xfId="0" applyNumberFormat="1" applyFont="1" applyFill="1" applyAlignment="1">
      <alignment horizontal="center"/>
    </xf>
    <xf numFmtId="20" fontId="2" fillId="25" borderId="0" xfId="0" applyNumberFormat="1" applyFont="1" applyFill="1" applyAlignment="1">
      <alignment horizontal="center" vertical="center"/>
    </xf>
    <xf numFmtId="2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25" borderId="0" xfId="0" applyNumberFormat="1" applyFont="1" applyFill="1" applyAlignment="1">
      <alignment/>
    </xf>
    <xf numFmtId="20" fontId="2" fillId="25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22" borderId="0" xfId="0" applyFont="1" applyFill="1" applyAlignment="1">
      <alignment horizontal="center" vertical="center"/>
    </xf>
    <xf numFmtId="0" fontId="0" fillId="25" borderId="0" xfId="0" applyFill="1" applyAlignment="1">
      <alignment horizontal="left"/>
    </xf>
    <xf numFmtId="20" fontId="0" fillId="25" borderId="0" xfId="0" applyNumberForma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20" fontId="2" fillId="22" borderId="0" xfId="0" applyNumberFormat="1" applyFont="1" applyFill="1" applyAlignment="1">
      <alignment horizontal="center" vertical="center"/>
    </xf>
    <xf numFmtId="164" fontId="2" fillId="24" borderId="0" xfId="0" applyNumberFormat="1" applyFont="1" applyFill="1" applyAlignment="1">
      <alignment horizontal="center"/>
    </xf>
    <xf numFmtId="0" fontId="2" fillId="22" borderId="0" xfId="0" applyFont="1" applyFill="1" applyAlignment="1">
      <alignment horizontal="center" vertical="center"/>
    </xf>
    <xf numFmtId="20" fontId="2" fillId="22" borderId="0" xfId="0" applyNumberFormat="1" applyFont="1" applyFill="1" applyAlignment="1">
      <alignment horizontal="center" vertical="center"/>
    </xf>
    <xf numFmtId="0" fontId="0" fillId="22" borderId="0" xfId="0" applyFont="1" applyFill="1" applyAlignment="1">
      <alignment horizontal="center"/>
    </xf>
    <xf numFmtId="165" fontId="0" fillId="22" borderId="0" xfId="0" applyNumberFormat="1" applyFont="1" applyFill="1" applyAlignment="1">
      <alignment horizontal="center" vertical="center"/>
    </xf>
    <xf numFmtId="20" fontId="2" fillId="22" borderId="0" xfId="0" applyNumberFormat="1" applyFont="1" applyFill="1" applyAlignment="1">
      <alignment horizontal="center"/>
    </xf>
    <xf numFmtId="165" fontId="0" fillId="22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2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20" fontId="2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0" fillId="25" borderId="0" xfId="0" applyFill="1" applyAlignment="1">
      <alignment horizontal="center" vertical="center"/>
    </xf>
    <xf numFmtId="164" fontId="2" fillId="25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20" fontId="2" fillId="24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0" fontId="2" fillId="0" borderId="0" xfId="0" applyNumberFormat="1" applyFont="1" applyAlignment="1">
      <alignment horizontal="center"/>
    </xf>
    <xf numFmtId="170" fontId="2" fillId="22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/>
    </xf>
    <xf numFmtId="170" fontId="2" fillId="25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6"/>
  <sheetViews>
    <sheetView zoomScalePageLayoutView="0" workbookViewId="0" topLeftCell="A1">
      <selection activeCell="L101" sqref="L101"/>
    </sheetView>
  </sheetViews>
  <sheetFormatPr defaultColWidth="9.00390625" defaultRowHeight="12.75"/>
  <cols>
    <col min="1" max="1" width="16.375" style="0" customWidth="1"/>
    <col min="2" max="2" width="4.625" style="1" customWidth="1"/>
    <col min="3" max="9" width="5.125" style="1" customWidth="1"/>
    <col min="10" max="18" width="5.125" style="3" customWidth="1"/>
    <col min="19" max="27" width="5.125" style="2" customWidth="1"/>
    <col min="28" max="63" width="5.125" style="0" customWidth="1"/>
  </cols>
  <sheetData>
    <row r="1" ht="12.75">
      <c r="O1" s="2" t="s">
        <v>351</v>
      </c>
    </row>
    <row r="2" spans="1:15" ht="12.75">
      <c r="A2" s="4" t="s">
        <v>9</v>
      </c>
      <c r="B2" s="100" t="s">
        <v>10</v>
      </c>
      <c r="C2" s="100"/>
      <c r="D2" s="100"/>
      <c r="E2" s="100"/>
      <c r="F2" s="100"/>
      <c r="G2" s="100"/>
      <c r="H2" s="100"/>
      <c r="O2" s="2"/>
    </row>
    <row r="3" ht="12.75">
      <c r="T3" s="2" t="s">
        <v>84</v>
      </c>
    </row>
    <row r="5" spans="1:25" ht="12.75">
      <c r="A5" s="4" t="s">
        <v>87</v>
      </c>
      <c r="B5" s="99" t="s">
        <v>7</v>
      </c>
      <c r="C5" s="99"/>
      <c r="D5" s="99"/>
      <c r="E5" s="99"/>
      <c r="F5" s="99"/>
      <c r="G5" s="99"/>
      <c r="H5" s="99"/>
      <c r="I5" s="99"/>
      <c r="J5" s="99"/>
      <c r="M5" s="98" t="s">
        <v>8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8" spans="1:48" ht="12.75">
      <c r="A8" s="31" t="s">
        <v>0</v>
      </c>
      <c r="B8" s="31" t="s">
        <v>4</v>
      </c>
      <c r="C8" s="32" t="s">
        <v>124</v>
      </c>
      <c r="D8" s="32" t="s">
        <v>124</v>
      </c>
      <c r="E8" s="32" t="s">
        <v>124</v>
      </c>
      <c r="F8" s="32" t="s">
        <v>124</v>
      </c>
      <c r="G8" s="32" t="s">
        <v>148</v>
      </c>
      <c r="H8" s="32" t="s">
        <v>148</v>
      </c>
      <c r="I8" s="32" t="s">
        <v>148</v>
      </c>
      <c r="J8" s="32" t="s">
        <v>149</v>
      </c>
      <c r="K8" s="32" t="s">
        <v>124</v>
      </c>
      <c r="L8" s="32" t="s">
        <v>148</v>
      </c>
      <c r="M8" s="32" t="s">
        <v>148</v>
      </c>
      <c r="N8" s="32" t="s">
        <v>150</v>
      </c>
      <c r="O8" s="32" t="s">
        <v>148</v>
      </c>
      <c r="P8" s="32" t="s">
        <v>148</v>
      </c>
      <c r="Q8" s="32" t="s">
        <v>148</v>
      </c>
      <c r="R8" s="32" t="s">
        <v>125</v>
      </c>
      <c r="S8" s="32" t="s">
        <v>148</v>
      </c>
      <c r="T8" s="32" t="s">
        <v>151</v>
      </c>
      <c r="U8" s="32" t="s">
        <v>148</v>
      </c>
      <c r="V8" s="32" t="s">
        <v>148</v>
      </c>
      <c r="W8" s="32" t="s">
        <v>125</v>
      </c>
      <c r="X8" s="32" t="s">
        <v>148</v>
      </c>
      <c r="Y8" s="32" t="s">
        <v>148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2.75">
      <c r="A9" s="5" t="s">
        <v>3</v>
      </c>
      <c r="B9" s="28">
        <v>0</v>
      </c>
      <c r="C9" s="30">
        <v>0.2152777777777778</v>
      </c>
      <c r="D9" s="30"/>
      <c r="E9" s="42"/>
      <c r="F9" s="42"/>
      <c r="G9" s="30">
        <v>0.34375</v>
      </c>
      <c r="H9" s="30">
        <v>0.3645833333333333</v>
      </c>
      <c r="I9" s="30">
        <v>0.375</v>
      </c>
      <c r="J9" s="30">
        <v>0.3854166666666667</v>
      </c>
      <c r="K9" s="30">
        <v>0.3888888888888889</v>
      </c>
      <c r="L9" s="30">
        <v>0.3958333333333333</v>
      </c>
      <c r="M9" s="30">
        <v>0.40625</v>
      </c>
      <c r="N9" s="30">
        <v>0.4166666666666667</v>
      </c>
      <c r="O9" s="30">
        <v>0.4270833333333333</v>
      </c>
      <c r="P9" s="30">
        <v>0.4375</v>
      </c>
      <c r="Q9" s="30">
        <v>0.4479166666666667</v>
      </c>
      <c r="R9" s="30">
        <v>0.4583333333333333</v>
      </c>
      <c r="S9" s="30">
        <v>0.46875</v>
      </c>
      <c r="T9" s="30">
        <v>0.47222222222222227</v>
      </c>
      <c r="U9" s="30">
        <v>0.4791666666666667</v>
      </c>
      <c r="V9" s="30">
        <v>0.4895833333333333</v>
      </c>
      <c r="W9" s="30">
        <v>0.5</v>
      </c>
      <c r="X9" s="30">
        <v>0.5104166666666666</v>
      </c>
      <c r="Y9" s="30">
        <v>0.5208333333333334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2.75">
      <c r="A10" s="33" t="s">
        <v>2</v>
      </c>
      <c r="B10" s="34">
        <v>0</v>
      </c>
      <c r="C10" s="32" t="s">
        <v>126</v>
      </c>
      <c r="D10" s="35">
        <v>0.2604166666666667</v>
      </c>
      <c r="E10" s="35">
        <v>0.2847222222222222</v>
      </c>
      <c r="F10" s="35">
        <v>0.3090277777777778</v>
      </c>
      <c r="G10" s="32" t="s">
        <v>127</v>
      </c>
      <c r="H10" s="32" t="s">
        <v>127</v>
      </c>
      <c r="I10" s="32" t="s">
        <v>127</v>
      </c>
      <c r="J10" s="32" t="s">
        <v>127</v>
      </c>
      <c r="K10" s="32" t="s">
        <v>127</v>
      </c>
      <c r="L10" s="32" t="s">
        <v>127</v>
      </c>
      <c r="M10" s="32" t="s">
        <v>127</v>
      </c>
      <c r="N10" s="32" t="s">
        <v>127</v>
      </c>
      <c r="O10" s="32" t="s">
        <v>127</v>
      </c>
      <c r="P10" s="32" t="s">
        <v>127</v>
      </c>
      <c r="Q10" s="32" t="s">
        <v>127</v>
      </c>
      <c r="R10" s="32" t="s">
        <v>127</v>
      </c>
      <c r="S10" s="32" t="s">
        <v>127</v>
      </c>
      <c r="T10" s="32" t="s">
        <v>127</v>
      </c>
      <c r="U10" s="32" t="s">
        <v>126</v>
      </c>
      <c r="V10" s="32" t="s">
        <v>127</v>
      </c>
      <c r="W10" s="32" t="s">
        <v>127</v>
      </c>
      <c r="X10" s="32" t="s">
        <v>127</v>
      </c>
      <c r="Y10" s="32" t="s">
        <v>127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2.75">
      <c r="A11" s="27" t="s">
        <v>104</v>
      </c>
      <c r="B11" s="28">
        <v>0.2</v>
      </c>
      <c r="C11" s="29" t="s">
        <v>126</v>
      </c>
      <c r="D11" s="30">
        <v>0.2611111111111111</v>
      </c>
      <c r="E11" s="30">
        <f>D11+E10-D10</f>
        <v>0.2854166666666667</v>
      </c>
      <c r="F11" s="30">
        <v>0.30972222222222223</v>
      </c>
      <c r="G11" s="29" t="s">
        <v>127</v>
      </c>
      <c r="H11" s="29" t="s">
        <v>127</v>
      </c>
      <c r="I11" s="29" t="s">
        <v>127</v>
      </c>
      <c r="J11" s="29" t="s">
        <v>127</v>
      </c>
      <c r="K11" s="29" t="s">
        <v>127</v>
      </c>
      <c r="L11" s="29" t="s">
        <v>127</v>
      </c>
      <c r="M11" s="29" t="s">
        <v>127</v>
      </c>
      <c r="N11" s="29" t="s">
        <v>127</v>
      </c>
      <c r="O11" s="29" t="s">
        <v>127</v>
      </c>
      <c r="P11" s="29" t="s">
        <v>127</v>
      </c>
      <c r="Q11" s="29" t="s">
        <v>127</v>
      </c>
      <c r="R11" s="29" t="s">
        <v>127</v>
      </c>
      <c r="S11" s="29" t="s">
        <v>127</v>
      </c>
      <c r="T11" s="29" t="s">
        <v>127</v>
      </c>
      <c r="U11" s="29" t="s">
        <v>126</v>
      </c>
      <c r="V11" s="29" t="s">
        <v>127</v>
      </c>
      <c r="W11" s="29" t="s">
        <v>127</v>
      </c>
      <c r="X11" s="29" t="s">
        <v>127</v>
      </c>
      <c r="Y11" s="29" t="s">
        <v>127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2.75">
      <c r="A12" s="33" t="s">
        <v>105</v>
      </c>
      <c r="B12" s="34">
        <v>0.5</v>
      </c>
      <c r="C12" s="35">
        <v>0.21597222222222223</v>
      </c>
      <c r="D12" s="35">
        <v>0.26180555555555557</v>
      </c>
      <c r="E12" s="35">
        <f>D12+E10-D10</f>
        <v>0.28611111111111104</v>
      </c>
      <c r="F12" s="35">
        <f>E12+F10-E10</f>
        <v>0.3104166666666667</v>
      </c>
      <c r="G12" s="35">
        <f>C12+G9-C9</f>
        <v>0.34444444444444444</v>
      </c>
      <c r="H12" s="35">
        <f aca="true" t="shared" si="0" ref="H12:T12">G12+H9-G9</f>
        <v>0.3652777777777778</v>
      </c>
      <c r="I12" s="35">
        <f t="shared" si="0"/>
        <v>0.3756944444444445</v>
      </c>
      <c r="J12" s="35">
        <f t="shared" si="0"/>
        <v>0.3861111111111112</v>
      </c>
      <c r="K12" s="35">
        <f t="shared" si="0"/>
        <v>0.38958333333333345</v>
      </c>
      <c r="L12" s="35">
        <f t="shared" si="0"/>
        <v>0.39652777777777787</v>
      </c>
      <c r="M12" s="35">
        <f t="shared" si="0"/>
        <v>0.4069444444444445</v>
      </c>
      <c r="N12" s="35">
        <f t="shared" si="0"/>
        <v>0.4173611111111112</v>
      </c>
      <c r="O12" s="35">
        <f t="shared" si="0"/>
        <v>0.42777777777777787</v>
      </c>
      <c r="P12" s="35">
        <f t="shared" si="0"/>
        <v>0.4381944444444445</v>
      </c>
      <c r="Q12" s="35">
        <f t="shared" si="0"/>
        <v>0.4486111111111112</v>
      </c>
      <c r="R12" s="35">
        <f t="shared" si="0"/>
        <v>0.45902777777777787</v>
      </c>
      <c r="S12" s="35">
        <f t="shared" si="0"/>
        <v>0.4694444444444445</v>
      </c>
      <c r="T12" s="35">
        <f t="shared" si="0"/>
        <v>0.47291666666666676</v>
      </c>
      <c r="U12" s="35">
        <v>0.4798611111111111</v>
      </c>
      <c r="V12" s="35">
        <f>U12+V9-U9</f>
        <v>0.49027777777777776</v>
      </c>
      <c r="W12" s="35">
        <f>V12+W9-V9</f>
        <v>0.5006944444444446</v>
      </c>
      <c r="X12" s="35">
        <f>W12+X9-W9</f>
        <v>0.5111111111111111</v>
      </c>
      <c r="Y12" s="35">
        <f>X12+Y9-X9</f>
        <v>0.5215277777777779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2.75">
      <c r="A13" s="27" t="s">
        <v>106</v>
      </c>
      <c r="B13" s="28">
        <v>0.7</v>
      </c>
      <c r="C13" s="30">
        <v>0.21666666666666667</v>
      </c>
      <c r="D13" s="30">
        <f aca="true" t="shared" si="1" ref="D13:T27">C13+D12-C12</f>
        <v>0.2625</v>
      </c>
      <c r="E13" s="30">
        <f t="shared" si="1"/>
        <v>0.2868055555555555</v>
      </c>
      <c r="F13" s="30">
        <f t="shared" si="1"/>
        <v>0.31111111111111106</v>
      </c>
      <c r="G13" s="30">
        <f t="shared" si="1"/>
        <v>0.3451388888888888</v>
      </c>
      <c r="H13" s="30">
        <f t="shared" si="1"/>
        <v>0.36597222222222214</v>
      </c>
      <c r="I13" s="30">
        <f t="shared" si="1"/>
        <v>0.3763888888888889</v>
      </c>
      <c r="J13" s="30">
        <f t="shared" si="1"/>
        <v>0.38680555555555557</v>
      </c>
      <c r="K13" s="30">
        <f t="shared" si="1"/>
        <v>0.39027777777777783</v>
      </c>
      <c r="L13" s="30">
        <f t="shared" si="1"/>
        <v>0.3972222222222223</v>
      </c>
      <c r="M13" s="30">
        <f t="shared" si="1"/>
        <v>0.40763888888888894</v>
      </c>
      <c r="N13" s="30">
        <f t="shared" si="1"/>
        <v>0.4180555555555557</v>
      </c>
      <c r="O13" s="30">
        <f t="shared" si="1"/>
        <v>0.42847222222222237</v>
      </c>
      <c r="P13" s="30">
        <f t="shared" si="1"/>
        <v>0.43888888888888905</v>
      </c>
      <c r="Q13" s="30">
        <f t="shared" si="1"/>
        <v>0.4493055555555557</v>
      </c>
      <c r="R13" s="30">
        <f t="shared" si="1"/>
        <v>0.45972222222222237</v>
      </c>
      <c r="S13" s="30">
        <f t="shared" si="1"/>
        <v>0.47013888888888905</v>
      </c>
      <c r="T13" s="30">
        <f t="shared" si="1"/>
        <v>0.47361111111111126</v>
      </c>
      <c r="U13" s="30">
        <v>0.48055555555555557</v>
      </c>
      <c r="V13" s="30">
        <f>U13+V12-U12</f>
        <v>0.4909722222222222</v>
      </c>
      <c r="W13" s="30">
        <f aca="true" t="shared" si="2" ref="W13:W31">V13+W12-V12</f>
        <v>0.5013888888888889</v>
      </c>
      <c r="X13" s="30">
        <f aca="true" t="shared" si="3" ref="X13:Y31">W13+X12-W12</f>
        <v>0.5118055555555554</v>
      </c>
      <c r="Y13" s="30">
        <f t="shared" si="3"/>
        <v>0.5222222222222221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2.75">
      <c r="A14" s="33" t="s">
        <v>133</v>
      </c>
      <c r="B14" s="34">
        <v>1.1</v>
      </c>
      <c r="C14" s="35">
        <v>0.21736111111111112</v>
      </c>
      <c r="D14" s="35">
        <f t="shared" si="1"/>
        <v>0.26319444444444445</v>
      </c>
      <c r="E14" s="35">
        <f t="shared" si="1"/>
        <v>0.2874999999999999</v>
      </c>
      <c r="F14" s="35">
        <f t="shared" si="1"/>
        <v>0.3118055555555555</v>
      </c>
      <c r="G14" s="35">
        <f t="shared" si="1"/>
        <v>0.34583333333333327</v>
      </c>
      <c r="H14" s="35">
        <f t="shared" si="1"/>
        <v>0.3666666666666666</v>
      </c>
      <c r="I14" s="35">
        <f t="shared" si="1"/>
        <v>0.3770833333333333</v>
      </c>
      <c r="J14" s="35">
        <f t="shared" si="1"/>
        <v>0.38749999999999996</v>
      </c>
      <c r="K14" s="35">
        <f t="shared" si="1"/>
        <v>0.3909722222222222</v>
      </c>
      <c r="L14" s="35">
        <f t="shared" si="1"/>
        <v>0.3979166666666667</v>
      </c>
      <c r="M14" s="35">
        <f t="shared" si="1"/>
        <v>0.40833333333333327</v>
      </c>
      <c r="N14" s="35">
        <f t="shared" si="1"/>
        <v>0.41875</v>
      </c>
      <c r="O14" s="35">
        <f t="shared" si="1"/>
        <v>0.42916666666666664</v>
      </c>
      <c r="P14" s="35">
        <f t="shared" si="1"/>
        <v>0.4395833333333333</v>
      </c>
      <c r="Q14" s="35">
        <f t="shared" si="1"/>
        <v>0.45</v>
      </c>
      <c r="R14" s="35">
        <f t="shared" si="1"/>
        <v>0.46041666666666664</v>
      </c>
      <c r="S14" s="35">
        <f t="shared" si="1"/>
        <v>0.4708333333333333</v>
      </c>
      <c r="T14" s="35">
        <f t="shared" si="1"/>
        <v>0.4743055555555556</v>
      </c>
      <c r="U14" s="35">
        <v>0.48125</v>
      </c>
      <c r="V14" s="35">
        <f aca="true" t="shared" si="4" ref="V14:V31">U14+V13-U13</f>
        <v>0.49166666666666664</v>
      </c>
      <c r="W14" s="35">
        <f t="shared" si="2"/>
        <v>0.5020833333333334</v>
      </c>
      <c r="X14" s="35">
        <f t="shared" si="3"/>
        <v>0.5125</v>
      </c>
      <c r="Y14" s="35">
        <f t="shared" si="3"/>
        <v>0.5229166666666667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2.75">
      <c r="A15" s="27" t="s">
        <v>134</v>
      </c>
      <c r="B15" s="28">
        <v>1.7</v>
      </c>
      <c r="C15" s="30">
        <v>0.21805555555555556</v>
      </c>
      <c r="D15" s="30">
        <f t="shared" si="1"/>
        <v>0.2638888888888889</v>
      </c>
      <c r="E15" s="30">
        <f t="shared" si="1"/>
        <v>0.28819444444444436</v>
      </c>
      <c r="F15" s="30">
        <f t="shared" si="1"/>
        <v>0.31249999999999994</v>
      </c>
      <c r="G15" s="30">
        <f t="shared" si="1"/>
        <v>0.3465277777777777</v>
      </c>
      <c r="H15" s="30">
        <f t="shared" si="1"/>
        <v>0.36736111111111097</v>
      </c>
      <c r="I15" s="30">
        <f t="shared" si="1"/>
        <v>0.37777777777777766</v>
      </c>
      <c r="J15" s="30">
        <f t="shared" si="1"/>
        <v>0.3881944444444443</v>
      </c>
      <c r="K15" s="30">
        <f t="shared" si="1"/>
        <v>0.3916666666666666</v>
      </c>
      <c r="L15" s="30">
        <f t="shared" si="1"/>
        <v>0.3986111111111111</v>
      </c>
      <c r="M15" s="30">
        <f t="shared" si="1"/>
        <v>0.40902777777777766</v>
      </c>
      <c r="N15" s="30">
        <f t="shared" si="1"/>
        <v>0.41944444444444445</v>
      </c>
      <c r="O15" s="30">
        <f t="shared" si="1"/>
        <v>0.4298611111111111</v>
      </c>
      <c r="P15" s="30">
        <f t="shared" si="1"/>
        <v>0.4402777777777778</v>
      </c>
      <c r="Q15" s="30">
        <f t="shared" si="1"/>
        <v>0.4506944444444445</v>
      </c>
      <c r="R15" s="30">
        <f t="shared" si="1"/>
        <v>0.4611111111111112</v>
      </c>
      <c r="S15" s="30">
        <f t="shared" si="1"/>
        <v>0.4715277777777778</v>
      </c>
      <c r="T15" s="30">
        <f t="shared" si="1"/>
        <v>0.4750000000000001</v>
      </c>
      <c r="U15" s="30">
        <v>0.48194444444444445</v>
      </c>
      <c r="V15" s="30">
        <f t="shared" si="4"/>
        <v>0.4923611111111111</v>
      </c>
      <c r="W15" s="30">
        <f t="shared" si="2"/>
        <v>0.5027777777777778</v>
      </c>
      <c r="X15" s="30">
        <f t="shared" si="3"/>
        <v>0.5131944444444443</v>
      </c>
      <c r="Y15" s="30">
        <f t="shared" si="3"/>
        <v>0.523611111111111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2.75">
      <c r="A16" s="33" t="s">
        <v>135</v>
      </c>
      <c r="B16" s="34">
        <v>2</v>
      </c>
      <c r="C16" s="35">
        <v>0.21875</v>
      </c>
      <c r="D16" s="35">
        <f t="shared" si="1"/>
        <v>0.26458333333333334</v>
      </c>
      <c r="E16" s="35">
        <f t="shared" si="1"/>
        <v>0.2888888888888888</v>
      </c>
      <c r="F16" s="35">
        <f t="shared" si="1"/>
        <v>0.3131944444444444</v>
      </c>
      <c r="G16" s="35">
        <f t="shared" si="1"/>
        <v>0.34722222222222215</v>
      </c>
      <c r="H16" s="35">
        <f t="shared" si="1"/>
        <v>0.3680555555555554</v>
      </c>
      <c r="I16" s="35">
        <f t="shared" si="1"/>
        <v>0.37847222222222215</v>
      </c>
      <c r="J16" s="35">
        <f t="shared" si="1"/>
        <v>0.38888888888888873</v>
      </c>
      <c r="K16" s="35">
        <f t="shared" si="1"/>
        <v>0.39236111111111105</v>
      </c>
      <c r="L16" s="35">
        <f t="shared" si="1"/>
        <v>0.3993055555555556</v>
      </c>
      <c r="M16" s="35">
        <f t="shared" si="1"/>
        <v>0.40972222222222215</v>
      </c>
      <c r="N16" s="35">
        <f t="shared" si="1"/>
        <v>0.42013888888888895</v>
      </c>
      <c r="O16" s="35">
        <f t="shared" si="1"/>
        <v>0.43055555555555564</v>
      </c>
      <c r="P16" s="35">
        <f t="shared" si="1"/>
        <v>0.4409722222222224</v>
      </c>
      <c r="Q16" s="35">
        <f t="shared" si="1"/>
        <v>0.451388888888889</v>
      </c>
      <c r="R16" s="35">
        <f t="shared" si="1"/>
        <v>0.4618055555555557</v>
      </c>
      <c r="S16" s="35">
        <f t="shared" si="1"/>
        <v>0.4722222222222224</v>
      </c>
      <c r="T16" s="35">
        <f t="shared" si="1"/>
        <v>0.4756944444444446</v>
      </c>
      <c r="U16" s="35">
        <v>0.4826388888888889</v>
      </c>
      <c r="V16" s="35">
        <f t="shared" si="4"/>
        <v>0.4930555555555555</v>
      </c>
      <c r="W16" s="35">
        <f t="shared" si="2"/>
        <v>0.5034722222222223</v>
      </c>
      <c r="X16" s="35">
        <f t="shared" si="3"/>
        <v>0.5138888888888888</v>
      </c>
      <c r="Y16" s="35">
        <f t="shared" si="3"/>
        <v>0.5243055555555556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2.75">
      <c r="A17" s="27" t="s">
        <v>136</v>
      </c>
      <c r="B17" s="28">
        <f>B16+0.8</f>
        <v>2.8</v>
      </c>
      <c r="C17" s="30">
        <v>0.22013888888888888</v>
      </c>
      <c r="D17" s="30">
        <f t="shared" si="1"/>
        <v>0.2659722222222222</v>
      </c>
      <c r="E17" s="30">
        <f t="shared" si="1"/>
        <v>0.2902777777777777</v>
      </c>
      <c r="F17" s="30">
        <f t="shared" si="1"/>
        <v>0.31458333333333327</v>
      </c>
      <c r="G17" s="30">
        <f t="shared" si="1"/>
        <v>0.34861111111111104</v>
      </c>
      <c r="H17" s="30">
        <f t="shared" si="1"/>
        <v>0.3694444444444443</v>
      </c>
      <c r="I17" s="30">
        <f t="shared" si="1"/>
        <v>0.37986111111111104</v>
      </c>
      <c r="J17" s="30">
        <f t="shared" si="1"/>
        <v>0.39027777777777767</v>
      </c>
      <c r="K17" s="30">
        <f t="shared" si="1"/>
        <v>0.39374999999999993</v>
      </c>
      <c r="L17" s="30">
        <f t="shared" si="1"/>
        <v>0.40069444444444446</v>
      </c>
      <c r="M17" s="30">
        <f t="shared" si="1"/>
        <v>0.411111111111111</v>
      </c>
      <c r="N17" s="30">
        <f t="shared" si="1"/>
        <v>0.4215277777777778</v>
      </c>
      <c r="O17" s="30">
        <f t="shared" si="1"/>
        <v>0.43194444444444446</v>
      </c>
      <c r="P17" s="30">
        <f t="shared" si="1"/>
        <v>0.44236111111111115</v>
      </c>
      <c r="Q17" s="30">
        <f t="shared" si="1"/>
        <v>0.4527777777777778</v>
      </c>
      <c r="R17" s="30">
        <f t="shared" si="1"/>
        <v>0.4631944444444445</v>
      </c>
      <c r="S17" s="30">
        <f t="shared" si="1"/>
        <v>0.4736111111111112</v>
      </c>
      <c r="T17" s="30">
        <f t="shared" si="1"/>
        <v>0.47708333333333347</v>
      </c>
      <c r="U17" s="30">
        <v>0.4840277777777778</v>
      </c>
      <c r="V17" s="30">
        <f t="shared" si="4"/>
        <v>0.4944444444444444</v>
      </c>
      <c r="W17" s="30">
        <f t="shared" si="2"/>
        <v>0.5048611111111112</v>
      </c>
      <c r="X17" s="30">
        <f t="shared" si="3"/>
        <v>0.5152777777777777</v>
      </c>
      <c r="Y17" s="30">
        <f t="shared" si="3"/>
        <v>0.5256944444444445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2.75">
      <c r="A18" s="33" t="s">
        <v>137</v>
      </c>
      <c r="B18" s="34">
        <v>3.5</v>
      </c>
      <c r="C18" s="35">
        <v>0.22083333333333333</v>
      </c>
      <c r="D18" s="35">
        <f t="shared" si="1"/>
        <v>0.26666666666666666</v>
      </c>
      <c r="E18" s="35">
        <f t="shared" si="1"/>
        <v>0.29097222222222213</v>
      </c>
      <c r="F18" s="35">
        <f t="shared" si="1"/>
        <v>0.3152777777777777</v>
      </c>
      <c r="G18" s="35">
        <f t="shared" si="1"/>
        <v>0.3493055555555555</v>
      </c>
      <c r="H18" s="35">
        <f t="shared" si="1"/>
        <v>0.37013888888888874</v>
      </c>
      <c r="I18" s="35">
        <f t="shared" si="1"/>
        <v>0.3805555555555555</v>
      </c>
      <c r="J18" s="35">
        <f t="shared" si="1"/>
        <v>0.3909722222222221</v>
      </c>
      <c r="K18" s="35">
        <f t="shared" si="1"/>
        <v>0.39444444444444443</v>
      </c>
      <c r="L18" s="35">
        <f t="shared" si="1"/>
        <v>0.4013888888888889</v>
      </c>
      <c r="M18" s="35">
        <f t="shared" si="1"/>
        <v>0.4118055555555554</v>
      </c>
      <c r="N18" s="35">
        <f t="shared" si="1"/>
        <v>0.4222222222222223</v>
      </c>
      <c r="O18" s="35">
        <f t="shared" si="1"/>
        <v>0.43263888888888896</v>
      </c>
      <c r="P18" s="35">
        <f t="shared" si="1"/>
        <v>0.44305555555555565</v>
      </c>
      <c r="Q18" s="35">
        <f t="shared" si="1"/>
        <v>0.45347222222222233</v>
      </c>
      <c r="R18" s="35">
        <f t="shared" si="1"/>
        <v>0.4638888888888891</v>
      </c>
      <c r="S18" s="35">
        <f t="shared" si="1"/>
        <v>0.4743055555555557</v>
      </c>
      <c r="T18" s="35">
        <f t="shared" si="1"/>
        <v>0.47777777777777797</v>
      </c>
      <c r="U18" s="35">
        <v>0.4847222222222222</v>
      </c>
      <c r="V18" s="35">
        <f t="shared" si="4"/>
        <v>0.49513888888888885</v>
      </c>
      <c r="W18" s="35">
        <f t="shared" si="2"/>
        <v>0.5055555555555555</v>
      </c>
      <c r="X18" s="35">
        <f t="shared" si="3"/>
        <v>0.515972222222222</v>
      </c>
      <c r="Y18" s="35">
        <f t="shared" si="3"/>
        <v>0.5263888888888888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2.75">
      <c r="A19" s="27" t="s">
        <v>138</v>
      </c>
      <c r="B19" s="28">
        <v>4.2</v>
      </c>
      <c r="C19" s="30">
        <v>0.2222222222222222</v>
      </c>
      <c r="D19" s="30">
        <f t="shared" si="1"/>
        <v>0.26805555555555555</v>
      </c>
      <c r="E19" s="30">
        <f t="shared" si="1"/>
        <v>0.292361111111111</v>
      </c>
      <c r="F19" s="30">
        <f t="shared" si="1"/>
        <v>0.3166666666666666</v>
      </c>
      <c r="G19" s="30">
        <f t="shared" si="1"/>
        <v>0.35069444444444436</v>
      </c>
      <c r="H19" s="30">
        <f t="shared" si="1"/>
        <v>0.3715277777777776</v>
      </c>
      <c r="I19" s="30">
        <f t="shared" si="1"/>
        <v>0.38194444444444436</v>
      </c>
      <c r="J19" s="30">
        <f t="shared" si="1"/>
        <v>0.392361111111111</v>
      </c>
      <c r="K19" s="30">
        <f t="shared" si="1"/>
        <v>0.3958333333333333</v>
      </c>
      <c r="L19" s="30">
        <f t="shared" si="1"/>
        <v>0.40277777777777785</v>
      </c>
      <c r="M19" s="30">
        <f t="shared" si="1"/>
        <v>0.4131944444444443</v>
      </c>
      <c r="N19" s="30">
        <f t="shared" si="1"/>
        <v>0.42361111111111116</v>
      </c>
      <c r="O19" s="30">
        <f t="shared" si="1"/>
        <v>0.4340277777777779</v>
      </c>
      <c r="P19" s="30">
        <f t="shared" si="1"/>
        <v>0.4444444444444446</v>
      </c>
      <c r="Q19" s="30">
        <f t="shared" si="1"/>
        <v>0.45486111111111127</v>
      </c>
      <c r="R19" s="30">
        <f t="shared" si="1"/>
        <v>0.46527777777777807</v>
      </c>
      <c r="S19" s="30">
        <f t="shared" si="1"/>
        <v>0.4756944444444447</v>
      </c>
      <c r="T19" s="30">
        <f t="shared" si="1"/>
        <v>0.479166666666667</v>
      </c>
      <c r="U19" s="30">
        <v>0.4861111111111111</v>
      </c>
      <c r="V19" s="30">
        <f t="shared" si="4"/>
        <v>0.49652777777777773</v>
      </c>
      <c r="W19" s="30">
        <f t="shared" si="2"/>
        <v>0.5069444444444444</v>
      </c>
      <c r="X19" s="30">
        <f t="shared" si="3"/>
        <v>0.5173611111111109</v>
      </c>
      <c r="Y19" s="30">
        <f t="shared" si="3"/>
        <v>0.5277777777777777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2.75">
      <c r="A20" s="33" t="s">
        <v>397</v>
      </c>
      <c r="B20" s="34">
        <v>4.6</v>
      </c>
      <c r="C20" s="35">
        <v>0.22291666666666665</v>
      </c>
      <c r="D20" s="35">
        <f t="shared" si="1"/>
        <v>0.26875</v>
      </c>
      <c r="E20" s="35">
        <f t="shared" si="1"/>
        <v>0.29305555555555546</v>
      </c>
      <c r="F20" s="35">
        <f t="shared" si="1"/>
        <v>0.31736111111111104</v>
      </c>
      <c r="G20" s="35">
        <f t="shared" si="1"/>
        <v>0.3513888888888888</v>
      </c>
      <c r="H20" s="35">
        <f t="shared" si="1"/>
        <v>0.37222222222222207</v>
      </c>
      <c r="I20" s="35">
        <f t="shared" si="1"/>
        <v>0.3826388888888888</v>
      </c>
      <c r="J20" s="35">
        <f t="shared" si="1"/>
        <v>0.39305555555555544</v>
      </c>
      <c r="K20" s="35">
        <f t="shared" si="1"/>
        <v>0.39652777777777776</v>
      </c>
      <c r="L20" s="35">
        <f t="shared" si="1"/>
        <v>0.4034722222222223</v>
      </c>
      <c r="M20" s="35">
        <f t="shared" si="1"/>
        <v>0.4138888888888888</v>
      </c>
      <c r="N20" s="35">
        <f t="shared" si="1"/>
        <v>0.4243055555555556</v>
      </c>
      <c r="O20" s="35">
        <f t="shared" si="1"/>
        <v>0.43472222222222234</v>
      </c>
      <c r="P20" s="35">
        <f t="shared" si="1"/>
        <v>0.445138888888889</v>
      </c>
      <c r="Q20" s="35">
        <f t="shared" si="1"/>
        <v>0.45555555555555566</v>
      </c>
      <c r="R20" s="35">
        <f t="shared" si="1"/>
        <v>0.46597222222222245</v>
      </c>
      <c r="S20" s="35">
        <f t="shared" si="1"/>
        <v>0.47638888888888903</v>
      </c>
      <c r="T20" s="35">
        <f t="shared" si="1"/>
        <v>0.47986111111111135</v>
      </c>
      <c r="U20" s="35">
        <v>0.48680555555555555</v>
      </c>
      <c r="V20" s="35">
        <f t="shared" si="4"/>
        <v>0.4972222222222222</v>
      </c>
      <c r="W20" s="35">
        <f t="shared" si="2"/>
        <v>0.507638888888889</v>
      </c>
      <c r="X20" s="35">
        <f t="shared" si="3"/>
        <v>0.5180555555555555</v>
      </c>
      <c r="Y20" s="35">
        <f t="shared" si="3"/>
        <v>0.5284722222222222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2.75">
      <c r="A21" s="27" t="s">
        <v>139</v>
      </c>
      <c r="B21" s="28">
        <f>B20+0.8</f>
        <v>5.3999999999999995</v>
      </c>
      <c r="C21" s="30">
        <v>0.225</v>
      </c>
      <c r="D21" s="30">
        <f t="shared" si="1"/>
        <v>0.27083333333333337</v>
      </c>
      <c r="E21" s="30">
        <f t="shared" si="1"/>
        <v>0.2951388888888889</v>
      </c>
      <c r="F21" s="30">
        <f t="shared" si="1"/>
        <v>0.3194444444444445</v>
      </c>
      <c r="G21" s="30">
        <f t="shared" si="1"/>
        <v>0.35347222222222224</v>
      </c>
      <c r="H21" s="30">
        <f t="shared" si="1"/>
        <v>0.3743055555555555</v>
      </c>
      <c r="I21" s="30">
        <f t="shared" si="1"/>
        <v>0.38472222222222224</v>
      </c>
      <c r="J21" s="30">
        <f t="shared" si="1"/>
        <v>0.3951388888888889</v>
      </c>
      <c r="K21" s="30">
        <f t="shared" si="1"/>
        <v>0.3986111111111112</v>
      </c>
      <c r="L21" s="30">
        <f t="shared" si="1"/>
        <v>0.4055555555555557</v>
      </c>
      <c r="M21" s="30">
        <f t="shared" si="1"/>
        <v>0.41597222222222224</v>
      </c>
      <c r="N21" s="30">
        <f t="shared" si="1"/>
        <v>0.4263888888888891</v>
      </c>
      <c r="O21" s="30">
        <f t="shared" si="1"/>
        <v>0.4368055555555558</v>
      </c>
      <c r="P21" s="30">
        <f t="shared" si="1"/>
        <v>0.4472222222222224</v>
      </c>
      <c r="Q21" s="30">
        <f t="shared" si="1"/>
        <v>0.45763888888888915</v>
      </c>
      <c r="R21" s="30">
        <f t="shared" si="1"/>
        <v>0.46805555555555595</v>
      </c>
      <c r="S21" s="30">
        <f t="shared" si="1"/>
        <v>0.4784722222222225</v>
      </c>
      <c r="T21" s="30">
        <f t="shared" si="1"/>
        <v>0.4819444444444449</v>
      </c>
      <c r="U21" s="30">
        <v>0.4888888888888889</v>
      </c>
      <c r="V21" s="30">
        <f t="shared" si="4"/>
        <v>0.4993055555555555</v>
      </c>
      <c r="W21" s="30">
        <f t="shared" si="2"/>
        <v>0.5097222222222222</v>
      </c>
      <c r="X21" s="30">
        <f t="shared" si="3"/>
        <v>0.5201388888888887</v>
      </c>
      <c r="Y21" s="30">
        <f t="shared" si="3"/>
        <v>0.5305555555555554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2.75">
      <c r="A22" s="33" t="s">
        <v>140</v>
      </c>
      <c r="B22" s="34">
        <v>5.7</v>
      </c>
      <c r="C22" s="35">
        <v>0.22569444444444445</v>
      </c>
      <c r="D22" s="35">
        <f t="shared" si="1"/>
        <v>0.2715277777777778</v>
      </c>
      <c r="E22" s="35">
        <f t="shared" si="1"/>
        <v>0.2958333333333333</v>
      </c>
      <c r="F22" s="35">
        <f t="shared" si="1"/>
        <v>0.3201388888888889</v>
      </c>
      <c r="G22" s="35">
        <f t="shared" si="1"/>
        <v>0.3541666666666667</v>
      </c>
      <c r="H22" s="35">
        <f t="shared" si="1"/>
        <v>0.37499999999999994</v>
      </c>
      <c r="I22" s="35">
        <f t="shared" si="1"/>
        <v>0.3854166666666667</v>
      </c>
      <c r="J22" s="35">
        <f t="shared" si="1"/>
        <v>0.3958333333333333</v>
      </c>
      <c r="K22" s="35">
        <f t="shared" si="1"/>
        <v>0.39930555555555564</v>
      </c>
      <c r="L22" s="35">
        <f t="shared" si="1"/>
        <v>0.40625000000000017</v>
      </c>
      <c r="M22" s="35">
        <f t="shared" si="1"/>
        <v>0.4166666666666667</v>
      </c>
      <c r="N22" s="35">
        <f t="shared" si="1"/>
        <v>0.42708333333333354</v>
      </c>
      <c r="O22" s="35">
        <f t="shared" si="1"/>
        <v>0.4375000000000003</v>
      </c>
      <c r="P22" s="35">
        <f t="shared" si="1"/>
        <v>0.44791666666666685</v>
      </c>
      <c r="Q22" s="35">
        <f t="shared" si="1"/>
        <v>0.4583333333333336</v>
      </c>
      <c r="R22" s="35">
        <f t="shared" si="1"/>
        <v>0.46875000000000044</v>
      </c>
      <c r="S22" s="35">
        <f t="shared" si="1"/>
        <v>0.479166666666667</v>
      </c>
      <c r="T22" s="35">
        <f t="shared" si="1"/>
        <v>0.4826388888888894</v>
      </c>
      <c r="U22" s="35">
        <v>0.4895833333333333</v>
      </c>
      <c r="V22" s="35">
        <f t="shared" si="4"/>
        <v>0.49999999999999994</v>
      </c>
      <c r="W22" s="35">
        <f t="shared" si="2"/>
        <v>0.5104166666666667</v>
      </c>
      <c r="X22" s="35">
        <f t="shared" si="3"/>
        <v>0.5208333333333333</v>
      </c>
      <c r="Y22" s="35">
        <f t="shared" si="3"/>
        <v>0.53125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2.75">
      <c r="A23" s="27" t="s">
        <v>141</v>
      </c>
      <c r="B23" s="28">
        <v>6.2</v>
      </c>
      <c r="C23" s="30">
        <v>0.2263888888888889</v>
      </c>
      <c r="D23" s="30">
        <f t="shared" si="1"/>
        <v>0.27222222222222225</v>
      </c>
      <c r="E23" s="30">
        <f t="shared" si="1"/>
        <v>0.2965277777777777</v>
      </c>
      <c r="F23" s="30">
        <f t="shared" si="1"/>
        <v>0.3208333333333334</v>
      </c>
      <c r="G23" s="30">
        <f t="shared" si="1"/>
        <v>0.3548611111111111</v>
      </c>
      <c r="H23" s="30">
        <f t="shared" si="1"/>
        <v>0.3756944444444444</v>
      </c>
      <c r="I23" s="30">
        <f t="shared" si="1"/>
        <v>0.3861111111111111</v>
      </c>
      <c r="J23" s="30">
        <f t="shared" si="1"/>
        <v>0.39652777777777776</v>
      </c>
      <c r="K23" s="30">
        <f t="shared" si="1"/>
        <v>0.4000000000000001</v>
      </c>
      <c r="L23" s="30">
        <f t="shared" si="1"/>
        <v>0.4069444444444446</v>
      </c>
      <c r="M23" s="30">
        <f t="shared" si="1"/>
        <v>0.4173611111111111</v>
      </c>
      <c r="N23" s="30">
        <f t="shared" si="1"/>
        <v>0.427777777777778</v>
      </c>
      <c r="O23" s="30">
        <f t="shared" si="1"/>
        <v>0.4381944444444447</v>
      </c>
      <c r="P23" s="30">
        <f t="shared" si="1"/>
        <v>0.44861111111111124</v>
      </c>
      <c r="Q23" s="30">
        <f t="shared" si="1"/>
        <v>0.4590277777777779</v>
      </c>
      <c r="R23" s="30">
        <f t="shared" si="1"/>
        <v>0.4694444444444448</v>
      </c>
      <c r="S23" s="30">
        <f t="shared" si="1"/>
        <v>0.4798611111111113</v>
      </c>
      <c r="T23" s="30">
        <f t="shared" si="1"/>
        <v>0.48333333333333367</v>
      </c>
      <c r="U23" s="30">
        <v>0.4902777777777778</v>
      </c>
      <c r="V23" s="30">
        <f t="shared" si="4"/>
        <v>0.5006944444444446</v>
      </c>
      <c r="W23" s="30">
        <f t="shared" si="2"/>
        <v>0.5111111111111113</v>
      </c>
      <c r="X23" s="30">
        <f t="shared" si="3"/>
        <v>0.5215277777777778</v>
      </c>
      <c r="Y23" s="30">
        <f t="shared" si="3"/>
        <v>0.5319444444444446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2.75">
      <c r="A24" s="33" t="s">
        <v>142</v>
      </c>
      <c r="B24" s="34">
        <v>6.9</v>
      </c>
      <c r="C24" s="35">
        <v>0.22777777777777777</v>
      </c>
      <c r="D24" s="35">
        <v>0.27291666666666664</v>
      </c>
      <c r="E24" s="35">
        <f t="shared" si="1"/>
        <v>0.29722222222222217</v>
      </c>
      <c r="F24" s="35">
        <f t="shared" si="1"/>
        <v>0.32152777777777786</v>
      </c>
      <c r="G24" s="35">
        <v>0.35625</v>
      </c>
      <c r="H24" s="35">
        <f t="shared" si="1"/>
        <v>0.37708333333333327</v>
      </c>
      <c r="I24" s="35">
        <f t="shared" si="1"/>
        <v>0.3875</v>
      </c>
      <c r="J24" s="35">
        <f t="shared" si="1"/>
        <v>0.39791666666666664</v>
      </c>
      <c r="K24" s="35">
        <f t="shared" si="1"/>
        <v>0.40138888888888896</v>
      </c>
      <c r="L24" s="35">
        <f t="shared" si="1"/>
        <v>0.4083333333333335</v>
      </c>
      <c r="M24" s="35">
        <f t="shared" si="1"/>
        <v>0.41875</v>
      </c>
      <c r="N24" s="35">
        <f t="shared" si="1"/>
        <v>0.42916666666666686</v>
      </c>
      <c r="O24" s="35">
        <f t="shared" si="1"/>
        <v>0.4395833333333336</v>
      </c>
      <c r="P24" s="35">
        <f t="shared" si="1"/>
        <v>0.4500000000000001</v>
      </c>
      <c r="Q24" s="35">
        <f t="shared" si="1"/>
        <v>0.46041666666666675</v>
      </c>
      <c r="R24" s="35">
        <f t="shared" si="1"/>
        <v>0.47083333333333355</v>
      </c>
      <c r="S24" s="35">
        <f t="shared" si="1"/>
        <v>0.48125000000000007</v>
      </c>
      <c r="T24" s="35">
        <f t="shared" si="1"/>
        <v>0.4847222222222225</v>
      </c>
      <c r="U24" s="35">
        <v>0.4916666666666667</v>
      </c>
      <c r="V24" s="35">
        <f t="shared" si="4"/>
        <v>0.5020833333333334</v>
      </c>
      <c r="W24" s="35">
        <f t="shared" si="2"/>
        <v>0.5125000000000002</v>
      </c>
      <c r="X24" s="35">
        <f t="shared" si="3"/>
        <v>0.5229166666666667</v>
      </c>
      <c r="Y24" s="35">
        <f t="shared" si="3"/>
        <v>0.5333333333333334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2.75">
      <c r="A25" s="27" t="s">
        <v>143</v>
      </c>
      <c r="B25" s="28">
        <v>7.4</v>
      </c>
      <c r="C25" s="30">
        <v>0.22847222222222222</v>
      </c>
      <c r="D25" s="30">
        <f t="shared" si="1"/>
        <v>0.27361111111111114</v>
      </c>
      <c r="E25" s="30">
        <f t="shared" si="1"/>
        <v>0.29791666666666666</v>
      </c>
      <c r="F25" s="30">
        <v>0.3229166666666667</v>
      </c>
      <c r="G25" s="30">
        <v>0.3576388888888889</v>
      </c>
      <c r="H25" s="30">
        <f t="shared" si="1"/>
        <v>0.37847222222222215</v>
      </c>
      <c r="I25" s="30">
        <f t="shared" si="1"/>
        <v>0.3888888888888889</v>
      </c>
      <c r="J25" s="30">
        <f t="shared" si="1"/>
        <v>0.3993055555555555</v>
      </c>
      <c r="K25" s="30">
        <f t="shared" si="1"/>
        <v>0.40277777777777785</v>
      </c>
      <c r="L25" s="30">
        <f t="shared" si="1"/>
        <v>0.4097222222222224</v>
      </c>
      <c r="M25" s="30">
        <f t="shared" si="1"/>
        <v>0.4201388888888889</v>
      </c>
      <c r="N25" s="30">
        <f t="shared" si="1"/>
        <v>0.43055555555555575</v>
      </c>
      <c r="O25" s="30">
        <f t="shared" si="1"/>
        <v>0.4409722222222225</v>
      </c>
      <c r="P25" s="30">
        <f t="shared" si="1"/>
        <v>0.451388888888889</v>
      </c>
      <c r="Q25" s="30">
        <f t="shared" si="1"/>
        <v>0.46180555555555564</v>
      </c>
      <c r="R25" s="30">
        <f t="shared" si="1"/>
        <v>0.4722222222222225</v>
      </c>
      <c r="S25" s="30">
        <f t="shared" si="1"/>
        <v>0.48263888888888895</v>
      </c>
      <c r="T25" s="30">
        <f t="shared" si="1"/>
        <v>0.4861111111111114</v>
      </c>
      <c r="U25" s="30">
        <v>0.4930555555555556</v>
      </c>
      <c r="V25" s="30">
        <f t="shared" si="4"/>
        <v>0.5034722222222223</v>
      </c>
      <c r="W25" s="30">
        <f t="shared" si="2"/>
        <v>0.5138888888888891</v>
      </c>
      <c r="X25" s="30">
        <f t="shared" si="3"/>
        <v>0.5243055555555556</v>
      </c>
      <c r="Y25" s="30">
        <f t="shared" si="3"/>
        <v>0.5347222222222223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2.75">
      <c r="A26" s="33" t="s">
        <v>144</v>
      </c>
      <c r="B26" s="34">
        <v>7.8</v>
      </c>
      <c r="C26" s="35">
        <v>0.2298611111111111</v>
      </c>
      <c r="D26" s="35">
        <f t="shared" si="1"/>
        <v>0.275</v>
      </c>
      <c r="E26" s="35">
        <f t="shared" si="1"/>
        <v>0.2993055555555556</v>
      </c>
      <c r="F26" s="35">
        <f t="shared" si="1"/>
        <v>0.32430555555555557</v>
      </c>
      <c r="G26" s="35">
        <f t="shared" si="1"/>
        <v>0.3590277777777778</v>
      </c>
      <c r="H26" s="35">
        <f t="shared" si="1"/>
        <v>0.37986111111111104</v>
      </c>
      <c r="I26" s="35">
        <f t="shared" si="1"/>
        <v>0.3902777777777778</v>
      </c>
      <c r="J26" s="35">
        <f t="shared" si="1"/>
        <v>0.4006944444444444</v>
      </c>
      <c r="K26" s="35">
        <f t="shared" si="1"/>
        <v>0.40416666666666673</v>
      </c>
      <c r="L26" s="35">
        <f t="shared" si="1"/>
        <v>0.41111111111111126</v>
      </c>
      <c r="M26" s="35">
        <f t="shared" si="1"/>
        <v>0.4215277777777778</v>
      </c>
      <c r="N26" s="35">
        <f t="shared" si="1"/>
        <v>0.43194444444444463</v>
      </c>
      <c r="O26" s="35">
        <f t="shared" si="1"/>
        <v>0.44236111111111137</v>
      </c>
      <c r="P26" s="35">
        <f t="shared" si="1"/>
        <v>0.4527777777777779</v>
      </c>
      <c r="Q26" s="35">
        <f t="shared" si="1"/>
        <v>0.4631944444444445</v>
      </c>
      <c r="R26" s="35">
        <f t="shared" si="1"/>
        <v>0.47361111111111137</v>
      </c>
      <c r="S26" s="35">
        <f t="shared" si="1"/>
        <v>0.4840277777777778</v>
      </c>
      <c r="T26" s="35">
        <f t="shared" si="1"/>
        <v>0.48750000000000016</v>
      </c>
      <c r="U26" s="35">
        <v>0.49444444444444446</v>
      </c>
      <c r="V26" s="35">
        <f t="shared" si="4"/>
        <v>0.5048611111111112</v>
      </c>
      <c r="W26" s="35">
        <f t="shared" si="2"/>
        <v>0.515277777777778</v>
      </c>
      <c r="X26" s="35">
        <f t="shared" si="3"/>
        <v>0.5256944444444445</v>
      </c>
      <c r="Y26" s="35">
        <f t="shared" si="3"/>
        <v>0.5361111111111112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2.75">
      <c r="A27" s="27" t="s">
        <v>145</v>
      </c>
      <c r="B27" s="28">
        <f>B26+0.4</f>
        <v>8.2</v>
      </c>
      <c r="C27" s="30">
        <v>0.23055555555555554</v>
      </c>
      <c r="D27" s="30">
        <f t="shared" si="1"/>
        <v>0.27569444444444446</v>
      </c>
      <c r="E27" s="30">
        <f t="shared" si="1"/>
        <v>0.30000000000000004</v>
      </c>
      <c r="F27" s="30">
        <f t="shared" si="1"/>
        <v>0.32500000000000007</v>
      </c>
      <c r="G27" s="30">
        <f t="shared" si="1"/>
        <v>0.35972222222222233</v>
      </c>
      <c r="H27" s="30">
        <f t="shared" si="1"/>
        <v>0.3805555555555556</v>
      </c>
      <c r="I27" s="30">
        <f t="shared" si="1"/>
        <v>0.39097222222222233</v>
      </c>
      <c r="J27" s="30">
        <f t="shared" si="1"/>
        <v>0.40138888888888896</v>
      </c>
      <c r="K27" s="30">
        <f t="shared" si="1"/>
        <v>0.4048611111111113</v>
      </c>
      <c r="L27" s="30">
        <f t="shared" si="1"/>
        <v>0.4118055555555558</v>
      </c>
      <c r="M27" s="30">
        <f t="shared" si="1"/>
        <v>0.42222222222222233</v>
      </c>
      <c r="N27" s="30">
        <f t="shared" si="1"/>
        <v>0.4326388888888892</v>
      </c>
      <c r="O27" s="30">
        <f t="shared" si="1"/>
        <v>0.4430555555555559</v>
      </c>
      <c r="P27" s="30">
        <f t="shared" si="1"/>
        <v>0.45347222222222244</v>
      </c>
      <c r="Q27" s="30">
        <f t="shared" si="1"/>
        <v>0.4638888888888891</v>
      </c>
      <c r="R27" s="30">
        <f t="shared" si="1"/>
        <v>0.4743055555555559</v>
      </c>
      <c r="S27" s="30">
        <f t="shared" si="1"/>
        <v>0.48472222222222233</v>
      </c>
      <c r="T27" s="30">
        <f t="shared" si="1"/>
        <v>0.48819444444444476</v>
      </c>
      <c r="U27" s="30">
        <v>0.49513888888888885</v>
      </c>
      <c r="V27" s="30">
        <f t="shared" si="4"/>
        <v>0.5055555555555555</v>
      </c>
      <c r="W27" s="30">
        <f t="shared" si="2"/>
        <v>0.5159722222222223</v>
      </c>
      <c r="X27" s="30">
        <f t="shared" si="3"/>
        <v>0.5263888888888888</v>
      </c>
      <c r="Y27" s="30">
        <f t="shared" si="3"/>
        <v>0.5368055555555555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2.75">
      <c r="A28" s="33" t="s">
        <v>146</v>
      </c>
      <c r="B28" s="34">
        <v>8.8</v>
      </c>
      <c r="C28" s="35">
        <v>0.23194444444444443</v>
      </c>
      <c r="D28" s="35">
        <f>C28+D27-C27</f>
        <v>0.27708333333333335</v>
      </c>
      <c r="E28" s="35">
        <f aca="true" t="shared" si="5" ref="E28:E33">D28+E27-D27</f>
        <v>0.30138888888888893</v>
      </c>
      <c r="F28" s="35">
        <f aca="true" t="shared" si="6" ref="F28:T31">E28+F27-E27</f>
        <v>0.32638888888888895</v>
      </c>
      <c r="G28" s="35">
        <f t="shared" si="6"/>
        <v>0.36111111111111127</v>
      </c>
      <c r="H28" s="35">
        <f t="shared" si="6"/>
        <v>0.3819444444444446</v>
      </c>
      <c r="I28" s="35">
        <f t="shared" si="6"/>
        <v>0.3923611111111113</v>
      </c>
      <c r="J28" s="35">
        <f t="shared" si="6"/>
        <v>0.40277777777777796</v>
      </c>
      <c r="K28" s="35">
        <f t="shared" si="6"/>
        <v>0.4062500000000003</v>
      </c>
      <c r="L28" s="35">
        <f t="shared" si="6"/>
        <v>0.4131944444444448</v>
      </c>
      <c r="M28" s="35">
        <f t="shared" si="6"/>
        <v>0.4236111111111113</v>
      </c>
      <c r="N28" s="35">
        <f t="shared" si="6"/>
        <v>0.4340277777777782</v>
      </c>
      <c r="O28" s="35">
        <f t="shared" si="6"/>
        <v>0.4444444444444449</v>
      </c>
      <c r="P28" s="35">
        <f t="shared" si="6"/>
        <v>0.45486111111111144</v>
      </c>
      <c r="Q28" s="35">
        <f t="shared" si="6"/>
        <v>0.46527777777777807</v>
      </c>
      <c r="R28" s="35">
        <f t="shared" si="6"/>
        <v>0.4756944444444449</v>
      </c>
      <c r="S28" s="35">
        <f t="shared" si="6"/>
        <v>0.4861111111111113</v>
      </c>
      <c r="T28" s="35">
        <f t="shared" si="6"/>
        <v>0.48958333333333376</v>
      </c>
      <c r="U28" s="35">
        <v>0.49652777777777773</v>
      </c>
      <c r="V28" s="35">
        <f t="shared" si="4"/>
        <v>0.5069444444444444</v>
      </c>
      <c r="W28" s="35">
        <f t="shared" si="2"/>
        <v>0.5173611111111112</v>
      </c>
      <c r="X28" s="35">
        <f t="shared" si="3"/>
        <v>0.5277777777777777</v>
      </c>
      <c r="Y28" s="35">
        <f t="shared" si="3"/>
        <v>0.5381944444444444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2.75">
      <c r="A29" s="27" t="s">
        <v>147</v>
      </c>
      <c r="B29" s="28">
        <v>9.4</v>
      </c>
      <c r="C29" s="30">
        <v>0.2333333333333333</v>
      </c>
      <c r="D29" s="30">
        <v>0.27847222222222223</v>
      </c>
      <c r="E29" s="30">
        <f t="shared" si="5"/>
        <v>0.3027777777777778</v>
      </c>
      <c r="F29" s="30">
        <f t="shared" si="6"/>
        <v>0.32777777777777783</v>
      </c>
      <c r="G29" s="30">
        <f t="shared" si="6"/>
        <v>0.36250000000000016</v>
      </c>
      <c r="H29" s="30">
        <f t="shared" si="6"/>
        <v>0.3833333333333334</v>
      </c>
      <c r="I29" s="30">
        <f t="shared" si="6"/>
        <v>0.3937500000000001</v>
      </c>
      <c r="J29" s="30">
        <f t="shared" si="6"/>
        <v>0.40416666666666673</v>
      </c>
      <c r="K29" s="30">
        <f t="shared" si="6"/>
        <v>0.40763888888888905</v>
      </c>
      <c r="L29" s="30">
        <f t="shared" si="6"/>
        <v>0.4145833333333336</v>
      </c>
      <c r="M29" s="30">
        <f t="shared" si="6"/>
        <v>0.4250000000000001</v>
      </c>
      <c r="N29" s="30">
        <f t="shared" si="6"/>
        <v>0.43541666666666695</v>
      </c>
      <c r="O29" s="30">
        <f t="shared" si="6"/>
        <v>0.4458333333333337</v>
      </c>
      <c r="P29" s="30">
        <f t="shared" si="6"/>
        <v>0.4562500000000002</v>
      </c>
      <c r="Q29" s="30">
        <f t="shared" si="6"/>
        <v>0.46666666666666684</v>
      </c>
      <c r="R29" s="30">
        <f t="shared" si="6"/>
        <v>0.4770833333333337</v>
      </c>
      <c r="S29" s="30">
        <f t="shared" si="6"/>
        <v>0.4875000000000001</v>
      </c>
      <c r="T29" s="30">
        <f t="shared" si="6"/>
        <v>0.49097222222222253</v>
      </c>
      <c r="U29" s="30">
        <v>0.4979166666666666</v>
      </c>
      <c r="V29" s="30">
        <f t="shared" si="4"/>
        <v>0.5083333333333333</v>
      </c>
      <c r="W29" s="30">
        <f t="shared" si="2"/>
        <v>0.51875</v>
      </c>
      <c r="X29" s="30">
        <f t="shared" si="3"/>
        <v>0.5291666666666666</v>
      </c>
      <c r="Y29" s="30">
        <f t="shared" si="3"/>
        <v>0.5395833333333333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2.75">
      <c r="A30" s="33" t="s">
        <v>119</v>
      </c>
      <c r="B30" s="34">
        <v>9.8</v>
      </c>
      <c r="C30" s="35">
        <v>0.2340277777777778</v>
      </c>
      <c r="D30" s="35">
        <v>0.2791666666666667</v>
      </c>
      <c r="E30" s="35">
        <f t="shared" si="5"/>
        <v>0.30347222222222225</v>
      </c>
      <c r="F30" s="35">
        <f t="shared" si="6"/>
        <v>0.3284722222222223</v>
      </c>
      <c r="G30" s="35">
        <f t="shared" si="6"/>
        <v>0.3631944444444446</v>
      </c>
      <c r="H30" s="35">
        <f t="shared" si="6"/>
        <v>0.38402777777777786</v>
      </c>
      <c r="I30" s="35">
        <f t="shared" si="6"/>
        <v>0.3944444444444445</v>
      </c>
      <c r="J30" s="35">
        <f t="shared" si="6"/>
        <v>0.40486111111111106</v>
      </c>
      <c r="K30" s="35">
        <f t="shared" si="6"/>
        <v>0.4083333333333334</v>
      </c>
      <c r="L30" s="35">
        <f t="shared" si="6"/>
        <v>0.4152777777777779</v>
      </c>
      <c r="M30" s="35">
        <f t="shared" si="6"/>
        <v>0.42569444444444443</v>
      </c>
      <c r="N30" s="35">
        <f t="shared" si="6"/>
        <v>0.4361111111111113</v>
      </c>
      <c r="O30" s="35">
        <f t="shared" si="6"/>
        <v>0.446527777777778</v>
      </c>
      <c r="P30" s="35">
        <f t="shared" si="6"/>
        <v>0.45694444444444454</v>
      </c>
      <c r="Q30" s="35">
        <f t="shared" si="6"/>
        <v>0.46736111111111117</v>
      </c>
      <c r="R30" s="35">
        <f t="shared" si="6"/>
        <v>0.477777777777778</v>
      </c>
      <c r="S30" s="35">
        <f t="shared" si="6"/>
        <v>0.48819444444444443</v>
      </c>
      <c r="T30" s="35">
        <f t="shared" si="6"/>
        <v>0.49166666666666686</v>
      </c>
      <c r="U30" s="35">
        <v>0.4986111111111111</v>
      </c>
      <c r="V30" s="35">
        <f t="shared" si="4"/>
        <v>0.5090277777777779</v>
      </c>
      <c r="W30" s="35">
        <f t="shared" si="2"/>
        <v>0.5194444444444446</v>
      </c>
      <c r="X30" s="35">
        <f t="shared" si="3"/>
        <v>0.5298611111111111</v>
      </c>
      <c r="Y30" s="35">
        <f t="shared" si="3"/>
        <v>0.5402777777777779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2.75">
      <c r="A31" s="27" t="s">
        <v>120</v>
      </c>
      <c r="B31" s="28">
        <f>B30+0.2</f>
        <v>10</v>
      </c>
      <c r="C31" s="30">
        <v>0.2347222222222222</v>
      </c>
      <c r="D31" s="30">
        <v>0.2798611111111111</v>
      </c>
      <c r="E31" s="30">
        <f t="shared" si="5"/>
        <v>0.3041666666666667</v>
      </c>
      <c r="F31" s="30">
        <f t="shared" si="6"/>
        <v>0.3291666666666667</v>
      </c>
      <c r="G31" s="30">
        <v>0.3638888888888889</v>
      </c>
      <c r="H31" s="30">
        <f t="shared" si="6"/>
        <v>0.3847222222222222</v>
      </c>
      <c r="I31" s="30">
        <f t="shared" si="6"/>
        <v>0.3951388888888888</v>
      </c>
      <c r="J31" s="30">
        <f t="shared" si="6"/>
        <v>0.40555555555555534</v>
      </c>
      <c r="K31" s="30">
        <f t="shared" si="6"/>
        <v>0.4090277777777776</v>
      </c>
      <c r="L31" s="30">
        <f t="shared" si="6"/>
        <v>0.41597222222222213</v>
      </c>
      <c r="M31" s="30">
        <f t="shared" si="6"/>
        <v>0.42638888888888865</v>
      </c>
      <c r="N31" s="30">
        <f t="shared" si="6"/>
        <v>0.4368055555555555</v>
      </c>
      <c r="O31" s="30">
        <f t="shared" si="6"/>
        <v>0.44722222222222224</v>
      </c>
      <c r="P31" s="30">
        <f t="shared" si="6"/>
        <v>0.45763888888888876</v>
      </c>
      <c r="Q31" s="30">
        <f t="shared" si="6"/>
        <v>0.4680555555555554</v>
      </c>
      <c r="R31" s="30">
        <f t="shared" si="6"/>
        <v>0.47847222222222224</v>
      </c>
      <c r="S31" s="30">
        <f t="shared" si="6"/>
        <v>0.48888888888888865</v>
      </c>
      <c r="T31" s="30">
        <f t="shared" si="6"/>
        <v>0.4923611111111111</v>
      </c>
      <c r="U31" s="30">
        <v>0.4993055555555555</v>
      </c>
      <c r="V31" s="30">
        <f t="shared" si="4"/>
        <v>0.5097222222222222</v>
      </c>
      <c r="W31" s="30">
        <f t="shared" si="2"/>
        <v>0.5201388888888889</v>
      </c>
      <c r="X31" s="30">
        <f t="shared" si="3"/>
        <v>0.5305555555555554</v>
      </c>
      <c r="Y31" s="30">
        <f t="shared" si="3"/>
        <v>0.5409722222222222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2.75">
      <c r="A32" s="33" t="s">
        <v>121</v>
      </c>
      <c r="B32" s="34">
        <v>10.3</v>
      </c>
      <c r="C32" s="35">
        <v>0.2354166666666667</v>
      </c>
      <c r="D32" s="35">
        <v>0.28055555555555556</v>
      </c>
      <c r="E32" s="35">
        <f t="shared" si="5"/>
        <v>0.30486111111111114</v>
      </c>
      <c r="F32" s="32" t="s">
        <v>127</v>
      </c>
      <c r="G32" s="32" t="s">
        <v>127</v>
      </c>
      <c r="H32" s="32" t="s">
        <v>127</v>
      </c>
      <c r="I32" s="32" t="s">
        <v>127</v>
      </c>
      <c r="J32" s="32" t="s">
        <v>127</v>
      </c>
      <c r="K32" s="32" t="s">
        <v>127</v>
      </c>
      <c r="L32" s="32" t="s">
        <v>127</v>
      </c>
      <c r="M32" s="32" t="s">
        <v>127</v>
      </c>
      <c r="N32" s="32" t="s">
        <v>127</v>
      </c>
      <c r="O32" s="32" t="s">
        <v>127</v>
      </c>
      <c r="P32" s="32" t="s">
        <v>127</v>
      </c>
      <c r="Q32" s="32" t="s">
        <v>127</v>
      </c>
      <c r="R32" s="32" t="s">
        <v>127</v>
      </c>
      <c r="S32" s="32" t="s">
        <v>127</v>
      </c>
      <c r="T32" s="32" t="s">
        <v>127</v>
      </c>
      <c r="U32" s="32" t="s">
        <v>127</v>
      </c>
      <c r="V32" s="32" t="s">
        <v>127</v>
      </c>
      <c r="W32" s="32" t="s">
        <v>127</v>
      </c>
      <c r="X32" s="32" t="s">
        <v>127</v>
      </c>
      <c r="Y32" s="32" t="s">
        <v>127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63" ht="12.75">
      <c r="A33" s="27" t="s">
        <v>122</v>
      </c>
      <c r="B33" s="28">
        <v>10.5</v>
      </c>
      <c r="C33" s="30">
        <v>0.23611111111111113</v>
      </c>
      <c r="D33" s="30">
        <v>0.28125</v>
      </c>
      <c r="E33" s="30">
        <f t="shared" si="5"/>
        <v>0.3055555555555556</v>
      </c>
      <c r="F33" s="29" t="s">
        <v>127</v>
      </c>
      <c r="G33" s="29" t="s">
        <v>127</v>
      </c>
      <c r="H33" s="29" t="s">
        <v>127</v>
      </c>
      <c r="I33" s="29" t="s">
        <v>127</v>
      </c>
      <c r="J33" s="29" t="s">
        <v>127</v>
      </c>
      <c r="K33" s="29" t="s">
        <v>127</v>
      </c>
      <c r="L33" s="29" t="s">
        <v>127</v>
      </c>
      <c r="M33" s="29" t="s">
        <v>127</v>
      </c>
      <c r="N33" s="29" t="s">
        <v>127</v>
      </c>
      <c r="O33" s="29" t="s">
        <v>127</v>
      </c>
      <c r="P33" s="29" t="s">
        <v>127</v>
      </c>
      <c r="Q33" s="29" t="s">
        <v>127</v>
      </c>
      <c r="R33" s="29" t="s">
        <v>127</v>
      </c>
      <c r="S33" s="29" t="s">
        <v>127</v>
      </c>
      <c r="T33" s="29" t="s">
        <v>127</v>
      </c>
      <c r="U33" s="29" t="s">
        <v>127</v>
      </c>
      <c r="V33" s="29" t="s">
        <v>127</v>
      </c>
      <c r="W33" s="29" t="s">
        <v>127</v>
      </c>
      <c r="X33" s="29" t="s">
        <v>127</v>
      </c>
      <c r="Y33" s="29" t="s">
        <v>127</v>
      </c>
      <c r="Z33" s="7"/>
      <c r="AA33" s="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25" ht="12.75">
      <c r="A34" s="33" t="s">
        <v>123</v>
      </c>
      <c r="B34" s="34">
        <f>B33+0</f>
        <v>10.5</v>
      </c>
      <c r="C34" s="43"/>
      <c r="D34" s="44"/>
      <c r="E34" s="35"/>
      <c r="F34" s="35">
        <v>0.3298611111111111</v>
      </c>
      <c r="G34" s="35">
        <v>0.3645833333333333</v>
      </c>
      <c r="H34" s="35">
        <f aca="true" t="shared" si="7" ref="H34:T34">G34+H31-G31</f>
        <v>0.3854166666666666</v>
      </c>
      <c r="I34" s="35">
        <f t="shared" si="7"/>
        <v>0.39583333333333326</v>
      </c>
      <c r="J34" s="35">
        <f t="shared" si="7"/>
        <v>0.4062499999999998</v>
      </c>
      <c r="K34" s="35">
        <f t="shared" si="7"/>
        <v>0.409722222222222</v>
      </c>
      <c r="L34" s="35">
        <f t="shared" si="7"/>
        <v>0.41666666666666646</v>
      </c>
      <c r="M34" s="35">
        <f t="shared" si="7"/>
        <v>0.427083333333333</v>
      </c>
      <c r="N34" s="35">
        <f t="shared" si="7"/>
        <v>0.43749999999999983</v>
      </c>
      <c r="O34" s="35">
        <f t="shared" si="7"/>
        <v>0.4479166666666666</v>
      </c>
      <c r="P34" s="35">
        <f t="shared" si="7"/>
        <v>0.4583333333333331</v>
      </c>
      <c r="Q34" s="35">
        <f t="shared" si="7"/>
        <v>0.4687499999999997</v>
      </c>
      <c r="R34" s="35">
        <f t="shared" si="7"/>
        <v>0.4791666666666666</v>
      </c>
      <c r="S34" s="35">
        <f t="shared" si="7"/>
        <v>0.489583333333333</v>
      </c>
      <c r="T34" s="35">
        <f t="shared" si="7"/>
        <v>0.4930555555555554</v>
      </c>
      <c r="U34" s="35">
        <v>0.5</v>
      </c>
      <c r="V34" s="44">
        <f>U34+V31-U31</f>
        <v>0.5104166666666667</v>
      </c>
      <c r="W34" s="44">
        <f>V34+W31-V31</f>
        <v>0.5208333333333335</v>
      </c>
      <c r="X34" s="44">
        <f>W34+X31-W31</f>
        <v>0.53125</v>
      </c>
      <c r="Y34" s="44">
        <f>X34+Y31-X31</f>
        <v>0.5416666666666667</v>
      </c>
    </row>
    <row r="37" ht="12.75">
      <c r="O37" s="2" t="s">
        <v>350</v>
      </c>
    </row>
    <row r="38" spans="1:15" ht="12.75">
      <c r="A38" s="4" t="s">
        <v>9</v>
      </c>
      <c r="B38" s="100" t="s">
        <v>10</v>
      </c>
      <c r="C38" s="100"/>
      <c r="D38" s="100"/>
      <c r="E38" s="100"/>
      <c r="F38" s="100"/>
      <c r="G38" s="100"/>
      <c r="H38" s="100"/>
      <c r="O38" s="2"/>
    </row>
    <row r="39" ht="12.75">
      <c r="T39" s="2" t="s">
        <v>85</v>
      </c>
    </row>
    <row r="41" spans="1:25" ht="12.75">
      <c r="A41" s="4" t="s">
        <v>87</v>
      </c>
      <c r="B41" s="99" t="s">
        <v>7</v>
      </c>
      <c r="C41" s="99"/>
      <c r="D41" s="99"/>
      <c r="E41" s="99"/>
      <c r="F41" s="99"/>
      <c r="G41" s="99"/>
      <c r="H41" s="99"/>
      <c r="I41" s="99"/>
      <c r="J41" s="99"/>
      <c r="M41" s="98" t="s">
        <v>8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4" spans="1:27" ht="12.75">
      <c r="A44" s="31" t="s">
        <v>0</v>
      </c>
      <c r="B44" s="31" t="s">
        <v>4</v>
      </c>
      <c r="C44" s="32" t="s">
        <v>148</v>
      </c>
      <c r="D44" s="32" t="s">
        <v>128</v>
      </c>
      <c r="E44" s="32" t="s">
        <v>124</v>
      </c>
      <c r="F44" s="32" t="s">
        <v>148</v>
      </c>
      <c r="G44" s="32" t="s">
        <v>148</v>
      </c>
      <c r="H44" s="32" t="s">
        <v>148</v>
      </c>
      <c r="I44" s="32" t="s">
        <v>5</v>
      </c>
      <c r="J44" s="32" t="s">
        <v>124</v>
      </c>
      <c r="K44" s="32" t="s">
        <v>148</v>
      </c>
      <c r="L44" s="32" t="s">
        <v>89</v>
      </c>
      <c r="M44" s="32" t="s">
        <v>148</v>
      </c>
      <c r="N44" s="32" t="s">
        <v>5</v>
      </c>
      <c r="O44" s="32" t="s">
        <v>124</v>
      </c>
      <c r="P44" s="32" t="s">
        <v>148</v>
      </c>
      <c r="Q44" s="32" t="s">
        <v>148</v>
      </c>
      <c r="R44" s="32" t="s">
        <v>148</v>
      </c>
      <c r="S44" s="32" t="s">
        <v>90</v>
      </c>
      <c r="T44" s="32" t="s">
        <v>148</v>
      </c>
      <c r="U44" s="32" t="s">
        <v>148</v>
      </c>
      <c r="V44" s="32" t="s">
        <v>148</v>
      </c>
      <c r="W44" s="32" t="s">
        <v>124</v>
      </c>
      <c r="X44" s="32" t="s">
        <v>152</v>
      </c>
      <c r="Y44" s="88"/>
      <c r="Z44" s="6"/>
      <c r="AA44"/>
    </row>
    <row r="45" spans="1:27" ht="12.75">
      <c r="A45" s="5" t="s">
        <v>3</v>
      </c>
      <c r="B45" s="28">
        <v>0</v>
      </c>
      <c r="C45" s="30">
        <v>0.53125</v>
      </c>
      <c r="D45" s="30">
        <v>0.5416666666666666</v>
      </c>
      <c r="E45" s="30">
        <v>0.548611111111111</v>
      </c>
      <c r="F45" s="30">
        <v>0.5520833333333334</v>
      </c>
      <c r="G45" s="30">
        <v>0.5625</v>
      </c>
      <c r="H45" s="30">
        <v>0.5729166666666666</v>
      </c>
      <c r="I45" s="30">
        <v>0.5833333333333334</v>
      </c>
      <c r="J45" s="42"/>
      <c r="K45" s="30">
        <v>0.59375</v>
      </c>
      <c r="L45" s="30">
        <v>0.6041666666666666</v>
      </c>
      <c r="M45" s="30">
        <v>0.6145833333333334</v>
      </c>
      <c r="N45" s="30">
        <v>0.625</v>
      </c>
      <c r="O45" s="30"/>
      <c r="P45" s="30">
        <v>0.6354166666666666</v>
      </c>
      <c r="Q45" s="30">
        <v>0.6458333333333334</v>
      </c>
      <c r="R45" s="30">
        <v>0.65625</v>
      </c>
      <c r="S45" s="30">
        <v>0.6666666666666666</v>
      </c>
      <c r="T45" s="30">
        <v>0.6770833333333334</v>
      </c>
      <c r="U45" s="30">
        <v>0.6875</v>
      </c>
      <c r="V45" s="30">
        <v>0.6979166666666666</v>
      </c>
      <c r="W45" s="30">
        <v>0.7013888888888888</v>
      </c>
      <c r="X45" s="30">
        <v>0.7083333333333334</v>
      </c>
      <c r="Y45" s="89"/>
      <c r="Z45" s="7"/>
      <c r="AA45"/>
    </row>
    <row r="46" spans="1:27" ht="12.75">
      <c r="A46" s="33" t="s">
        <v>2</v>
      </c>
      <c r="B46" s="34">
        <v>0</v>
      </c>
      <c r="C46" s="32" t="s">
        <v>127</v>
      </c>
      <c r="D46" s="32" t="s">
        <v>127</v>
      </c>
      <c r="E46" s="32" t="s">
        <v>127</v>
      </c>
      <c r="F46" s="32" t="s">
        <v>127</v>
      </c>
      <c r="G46" s="32" t="s">
        <v>127</v>
      </c>
      <c r="H46" s="32" t="s">
        <v>127</v>
      </c>
      <c r="I46" s="32" t="s">
        <v>127</v>
      </c>
      <c r="J46" s="35">
        <v>0.5902777777777778</v>
      </c>
      <c r="K46" s="32" t="s">
        <v>127</v>
      </c>
      <c r="L46" s="32" t="s">
        <v>127</v>
      </c>
      <c r="M46" s="32" t="s">
        <v>127</v>
      </c>
      <c r="N46" s="32" t="s">
        <v>127</v>
      </c>
      <c r="O46" s="35">
        <v>0.6319444444444444</v>
      </c>
      <c r="P46" s="32" t="s">
        <v>126</v>
      </c>
      <c r="Q46" s="32" t="s">
        <v>127</v>
      </c>
      <c r="R46" s="32" t="s">
        <v>127</v>
      </c>
      <c r="S46" s="32" t="s">
        <v>127</v>
      </c>
      <c r="T46" s="32" t="s">
        <v>127</v>
      </c>
      <c r="U46" s="32" t="s">
        <v>127</v>
      </c>
      <c r="V46" s="32" t="s">
        <v>127</v>
      </c>
      <c r="W46" s="32" t="s">
        <v>127</v>
      </c>
      <c r="X46" s="32" t="s">
        <v>127</v>
      </c>
      <c r="Y46" s="88"/>
      <c r="Z46" s="7"/>
      <c r="AA46"/>
    </row>
    <row r="47" spans="1:27" ht="12.75">
      <c r="A47" s="27" t="s">
        <v>104</v>
      </c>
      <c r="B47" s="28">
        <v>0.2</v>
      </c>
      <c r="C47" s="29" t="s">
        <v>127</v>
      </c>
      <c r="D47" s="29" t="s">
        <v>127</v>
      </c>
      <c r="E47" s="29" t="s">
        <v>127</v>
      </c>
      <c r="F47" s="29" t="s">
        <v>127</v>
      </c>
      <c r="G47" s="29" t="s">
        <v>127</v>
      </c>
      <c r="H47" s="29" t="s">
        <v>127</v>
      </c>
      <c r="I47" s="29" t="s">
        <v>127</v>
      </c>
      <c r="J47" s="30">
        <v>0.5909722222222222</v>
      </c>
      <c r="K47" s="29" t="s">
        <v>127</v>
      </c>
      <c r="L47" s="29" t="s">
        <v>127</v>
      </c>
      <c r="M47" s="29" t="s">
        <v>127</v>
      </c>
      <c r="N47" s="29" t="s">
        <v>127</v>
      </c>
      <c r="O47" s="30">
        <v>0.6326388888888889</v>
      </c>
      <c r="P47" s="29" t="s">
        <v>126</v>
      </c>
      <c r="Q47" s="29" t="s">
        <v>127</v>
      </c>
      <c r="R47" s="29" t="s">
        <v>127</v>
      </c>
      <c r="S47" s="29" t="s">
        <v>127</v>
      </c>
      <c r="T47" s="29" t="s">
        <v>127</v>
      </c>
      <c r="U47" s="29" t="s">
        <v>127</v>
      </c>
      <c r="V47" s="29" t="s">
        <v>127</v>
      </c>
      <c r="W47" s="29" t="s">
        <v>127</v>
      </c>
      <c r="X47" s="29" t="s">
        <v>127</v>
      </c>
      <c r="Y47" s="88"/>
      <c r="Z47" s="7"/>
      <c r="AA47"/>
    </row>
    <row r="48" spans="1:27" ht="12.75">
      <c r="A48" s="33" t="s">
        <v>105</v>
      </c>
      <c r="B48" s="34">
        <v>0.5</v>
      </c>
      <c r="C48" s="35">
        <v>0.5319444444444444</v>
      </c>
      <c r="D48" s="35">
        <f>C48+D45-C45</f>
        <v>0.5423611111111111</v>
      </c>
      <c r="E48" s="35">
        <v>0.5493055555555556</v>
      </c>
      <c r="F48" s="35">
        <f>E48+F45-E45</f>
        <v>0.5527777777777779</v>
      </c>
      <c r="G48" s="35">
        <f>F48+G45-F45</f>
        <v>0.5631944444444447</v>
      </c>
      <c r="H48" s="35">
        <f>G48+H45-G45</f>
        <v>0.5736111111111113</v>
      </c>
      <c r="I48" s="35">
        <f>H48+I45-H45</f>
        <v>0.5840277777777779</v>
      </c>
      <c r="J48" s="35">
        <v>0.5916666666666667</v>
      </c>
      <c r="K48" s="35">
        <v>0.5944444444444444</v>
      </c>
      <c r="L48" s="35">
        <f>K48+L45-K45</f>
        <v>0.6048611111111111</v>
      </c>
      <c r="M48" s="35">
        <f>L48+M45-L45</f>
        <v>0.6152777777777779</v>
      </c>
      <c r="N48" s="35">
        <f>M48+N45-M45</f>
        <v>0.6256944444444447</v>
      </c>
      <c r="O48" s="35">
        <v>0.6333333333333333</v>
      </c>
      <c r="P48" s="35">
        <v>0.6361111111111112</v>
      </c>
      <c r="Q48" s="35">
        <f aca="true" t="shared" si="8" ref="Q48:X48">P48+Q45-P45</f>
        <v>0.6465277777777779</v>
      </c>
      <c r="R48" s="35">
        <f t="shared" si="8"/>
        <v>0.6569444444444447</v>
      </c>
      <c r="S48" s="35">
        <f t="shared" si="8"/>
        <v>0.6673611111111113</v>
      </c>
      <c r="T48" s="35">
        <f t="shared" si="8"/>
        <v>0.6777777777777779</v>
      </c>
      <c r="U48" s="35">
        <f t="shared" si="8"/>
        <v>0.6881944444444447</v>
      </c>
      <c r="V48" s="35">
        <f t="shared" si="8"/>
        <v>0.6986111111111113</v>
      </c>
      <c r="W48" s="35">
        <f t="shared" si="8"/>
        <v>0.7020833333333335</v>
      </c>
      <c r="X48" s="35">
        <f t="shared" si="8"/>
        <v>0.709027777777778</v>
      </c>
      <c r="Y48" s="89"/>
      <c r="Z48" s="7"/>
      <c r="AA48"/>
    </row>
    <row r="49" spans="1:27" ht="12.75">
      <c r="A49" s="27" t="s">
        <v>106</v>
      </c>
      <c r="B49" s="28">
        <v>0.7</v>
      </c>
      <c r="C49" s="30">
        <v>0.5326388888888889</v>
      </c>
      <c r="D49" s="30">
        <f aca="true" t="shared" si="9" ref="D49:D64">C49+D48-C48</f>
        <v>0.5430555555555555</v>
      </c>
      <c r="E49" s="30">
        <f aca="true" t="shared" si="10" ref="E49:E66">D49+E48-D48</f>
        <v>0.55</v>
      </c>
      <c r="F49" s="30">
        <f aca="true" t="shared" si="11" ref="F49:F66">E49+F48-E48</f>
        <v>0.5534722222222223</v>
      </c>
      <c r="G49" s="30">
        <f aca="true" t="shared" si="12" ref="G49:G66">F49+G48-F48</f>
        <v>0.563888888888889</v>
      </c>
      <c r="H49" s="30">
        <f aca="true" t="shared" si="13" ref="H49:H67">G49+H48-G48</f>
        <v>0.5743055555555555</v>
      </c>
      <c r="I49" s="30">
        <f aca="true" t="shared" si="14" ref="I49:I67">H49+I48-H48</f>
        <v>0.5847222222222221</v>
      </c>
      <c r="J49" s="30">
        <f aca="true" t="shared" si="15" ref="J49:J67">I49+J48-I48</f>
        <v>0.592361111111111</v>
      </c>
      <c r="K49" s="30">
        <f aca="true" t="shared" si="16" ref="K49:K67">J49+K48-J48</f>
        <v>0.5951388888888888</v>
      </c>
      <c r="L49" s="30">
        <f aca="true" t="shared" si="17" ref="L49:L67">K49+L48-K48</f>
        <v>0.6055555555555553</v>
      </c>
      <c r="M49" s="30">
        <f aca="true" t="shared" si="18" ref="M49:M67">L49+M48-L48</f>
        <v>0.6159722222222221</v>
      </c>
      <c r="N49" s="30">
        <f aca="true" t="shared" si="19" ref="N49:N67">M49+N48-M48</f>
        <v>0.6263888888888888</v>
      </c>
      <c r="O49" s="30">
        <f aca="true" t="shared" si="20" ref="O49:O67">N49+O48-N48</f>
        <v>0.6340277777777773</v>
      </c>
      <c r="P49" s="30">
        <v>0.6368055555555555</v>
      </c>
      <c r="Q49" s="30">
        <f aca="true" t="shared" si="21" ref="Q49:Q67">P49+Q48-P48</f>
        <v>0.6472222222222223</v>
      </c>
      <c r="R49" s="30">
        <f aca="true" t="shared" si="22" ref="R49:R67">Q49+R48-Q48</f>
        <v>0.657638888888889</v>
      </c>
      <c r="S49" s="30">
        <f aca="true" t="shared" si="23" ref="S49:S67">R49+S48-R48</f>
        <v>0.6680555555555555</v>
      </c>
      <c r="T49" s="30">
        <f aca="true" t="shared" si="24" ref="T49:T67">S49+T48-S48</f>
        <v>0.6784722222222221</v>
      </c>
      <c r="U49" s="30">
        <f aca="true" t="shared" si="25" ref="U49:U67">T49+U48-T48</f>
        <v>0.6888888888888888</v>
      </c>
      <c r="V49" s="30">
        <f aca="true" t="shared" si="26" ref="V49:V67">U49+V48-U48</f>
        <v>0.6993055555555555</v>
      </c>
      <c r="W49" s="30">
        <f aca="true" t="shared" si="27" ref="W49:W66">V49+W48-V48</f>
        <v>0.7027777777777777</v>
      </c>
      <c r="X49" s="30">
        <f aca="true" t="shared" si="28" ref="X49:X66">W49+X48-W48</f>
        <v>0.7097222222222223</v>
      </c>
      <c r="Y49" s="89"/>
      <c r="Z49" s="7"/>
      <c r="AA49"/>
    </row>
    <row r="50" spans="1:27" ht="12.75">
      <c r="A50" s="33" t="s">
        <v>133</v>
      </c>
      <c r="B50" s="34">
        <v>1.1</v>
      </c>
      <c r="C50" s="35">
        <v>0.5333333333333333</v>
      </c>
      <c r="D50" s="35">
        <f t="shared" si="9"/>
        <v>0.54375</v>
      </c>
      <c r="E50" s="35">
        <f t="shared" si="10"/>
        <v>0.5506944444444445</v>
      </c>
      <c r="F50" s="35">
        <f t="shared" si="11"/>
        <v>0.5541666666666667</v>
      </c>
      <c r="G50" s="35">
        <f t="shared" si="12"/>
        <v>0.5645833333333335</v>
      </c>
      <c r="H50" s="35">
        <f t="shared" si="13"/>
        <v>0.5750000000000001</v>
      </c>
      <c r="I50" s="35">
        <f t="shared" si="14"/>
        <v>0.5854166666666668</v>
      </c>
      <c r="J50" s="35">
        <f t="shared" si="15"/>
        <v>0.5930555555555557</v>
      </c>
      <c r="K50" s="35">
        <f t="shared" si="16"/>
        <v>0.5958333333333335</v>
      </c>
      <c r="L50" s="35">
        <f t="shared" si="17"/>
        <v>0.6062500000000001</v>
      </c>
      <c r="M50" s="35">
        <f t="shared" si="18"/>
        <v>0.616666666666667</v>
      </c>
      <c r="N50" s="35">
        <f t="shared" si="19"/>
        <v>0.6270833333333337</v>
      </c>
      <c r="O50" s="35">
        <f t="shared" si="20"/>
        <v>0.6347222222222223</v>
      </c>
      <c r="P50" s="35">
        <v>0.6375000000000001</v>
      </c>
      <c r="Q50" s="35">
        <f t="shared" si="21"/>
        <v>0.6479166666666668</v>
      </c>
      <c r="R50" s="35">
        <f t="shared" si="22"/>
        <v>0.6583333333333335</v>
      </c>
      <c r="S50" s="35">
        <f t="shared" si="23"/>
        <v>0.6687500000000001</v>
      </c>
      <c r="T50" s="35">
        <f t="shared" si="24"/>
        <v>0.6791666666666668</v>
      </c>
      <c r="U50" s="35">
        <f t="shared" si="25"/>
        <v>0.6895833333333334</v>
      </c>
      <c r="V50" s="35">
        <f t="shared" si="26"/>
        <v>0.7000000000000001</v>
      </c>
      <c r="W50" s="35">
        <f t="shared" si="27"/>
        <v>0.7034722222222222</v>
      </c>
      <c r="X50" s="35">
        <f t="shared" si="28"/>
        <v>0.7104166666666667</v>
      </c>
      <c r="Y50" s="89"/>
      <c r="Z50" s="7"/>
      <c r="AA50"/>
    </row>
    <row r="51" spans="1:27" ht="12.75">
      <c r="A51" s="27" t="s">
        <v>134</v>
      </c>
      <c r="B51" s="28">
        <v>1.7</v>
      </c>
      <c r="C51" s="30">
        <v>0.5340277777777778</v>
      </c>
      <c r="D51" s="30">
        <f t="shared" si="9"/>
        <v>0.5444444444444444</v>
      </c>
      <c r="E51" s="30">
        <f t="shared" si="10"/>
        <v>0.5513888888888889</v>
      </c>
      <c r="F51" s="30">
        <f t="shared" si="11"/>
        <v>0.5548611111111111</v>
      </c>
      <c r="G51" s="30">
        <f t="shared" si="12"/>
        <v>0.565277777777778</v>
      </c>
      <c r="H51" s="30">
        <f t="shared" si="13"/>
        <v>0.5756944444444444</v>
      </c>
      <c r="I51" s="30">
        <f t="shared" si="14"/>
        <v>0.5861111111111111</v>
      </c>
      <c r="J51" s="30">
        <f t="shared" si="15"/>
        <v>0.5937499999999999</v>
      </c>
      <c r="K51" s="30">
        <f t="shared" si="16"/>
        <v>0.5965277777777778</v>
      </c>
      <c r="L51" s="30">
        <f t="shared" si="17"/>
        <v>0.6069444444444444</v>
      </c>
      <c r="M51" s="30">
        <f t="shared" si="18"/>
        <v>0.6173611111111114</v>
      </c>
      <c r="N51" s="30">
        <f t="shared" si="19"/>
        <v>0.6277777777777779</v>
      </c>
      <c r="O51" s="30">
        <f t="shared" si="20"/>
        <v>0.6354166666666665</v>
      </c>
      <c r="P51" s="30">
        <v>0.6381944444444444</v>
      </c>
      <c r="Q51" s="30">
        <f t="shared" si="21"/>
        <v>0.6486111111111111</v>
      </c>
      <c r="R51" s="30">
        <f t="shared" si="22"/>
        <v>0.6590277777777779</v>
      </c>
      <c r="S51" s="30">
        <f t="shared" si="23"/>
        <v>0.6694444444444444</v>
      </c>
      <c r="T51" s="30">
        <f t="shared" si="24"/>
        <v>0.6798611111111111</v>
      </c>
      <c r="U51" s="30">
        <f t="shared" si="25"/>
        <v>0.6902777777777777</v>
      </c>
      <c r="V51" s="30">
        <f t="shared" si="26"/>
        <v>0.7006944444444443</v>
      </c>
      <c r="W51" s="30">
        <f t="shared" si="27"/>
        <v>0.7041666666666663</v>
      </c>
      <c r="X51" s="30">
        <f t="shared" si="28"/>
        <v>0.7111111111111107</v>
      </c>
      <c r="Y51" s="89"/>
      <c r="Z51" s="7"/>
      <c r="AA51"/>
    </row>
    <row r="52" spans="1:27" ht="12.75">
      <c r="A52" s="33" t="s">
        <v>135</v>
      </c>
      <c r="B52" s="34">
        <v>2</v>
      </c>
      <c r="C52" s="35">
        <v>0.5347222222222222</v>
      </c>
      <c r="D52" s="35">
        <f t="shared" si="9"/>
        <v>0.5451388888888888</v>
      </c>
      <c r="E52" s="35">
        <f t="shared" si="10"/>
        <v>0.5520833333333334</v>
      </c>
      <c r="F52" s="35">
        <f t="shared" si="11"/>
        <v>0.5555555555555556</v>
      </c>
      <c r="G52" s="35">
        <f t="shared" si="12"/>
        <v>0.5659722222222224</v>
      </c>
      <c r="H52" s="35">
        <f t="shared" si="13"/>
        <v>0.5763888888888888</v>
      </c>
      <c r="I52" s="35">
        <f t="shared" si="14"/>
        <v>0.5868055555555557</v>
      </c>
      <c r="J52" s="35">
        <f t="shared" si="15"/>
        <v>0.5944444444444444</v>
      </c>
      <c r="K52" s="35">
        <f t="shared" si="16"/>
        <v>0.5972222222222224</v>
      </c>
      <c r="L52" s="35">
        <f t="shared" si="17"/>
        <v>0.6076388888888891</v>
      </c>
      <c r="M52" s="35">
        <f t="shared" si="18"/>
        <v>0.6180555555555561</v>
      </c>
      <c r="N52" s="35">
        <f t="shared" si="19"/>
        <v>0.6284722222222227</v>
      </c>
      <c r="O52" s="35">
        <f t="shared" si="20"/>
        <v>0.6361111111111114</v>
      </c>
      <c r="P52" s="35">
        <v>0.638888888888889</v>
      </c>
      <c r="Q52" s="35">
        <f t="shared" si="21"/>
        <v>0.6493055555555557</v>
      </c>
      <c r="R52" s="35">
        <f t="shared" si="22"/>
        <v>0.6597222222222224</v>
      </c>
      <c r="S52" s="35">
        <f t="shared" si="23"/>
        <v>0.670138888888889</v>
      </c>
      <c r="T52" s="35">
        <f t="shared" si="24"/>
        <v>0.6805555555555557</v>
      </c>
      <c r="U52" s="35">
        <f t="shared" si="25"/>
        <v>0.6909722222222222</v>
      </c>
      <c r="V52" s="35">
        <f t="shared" si="26"/>
        <v>0.701388888888889</v>
      </c>
      <c r="W52" s="35">
        <f t="shared" si="27"/>
        <v>0.7048611111111109</v>
      </c>
      <c r="X52" s="35">
        <f t="shared" si="28"/>
        <v>0.7118055555555552</v>
      </c>
      <c r="Y52" s="89"/>
      <c r="Z52" s="7"/>
      <c r="AA52"/>
    </row>
    <row r="53" spans="1:27" ht="12.75">
      <c r="A53" s="27" t="s">
        <v>136</v>
      </c>
      <c r="B53" s="28">
        <f>B52+0.8</f>
        <v>2.8</v>
      </c>
      <c r="C53" s="30">
        <v>0.5361111111111111</v>
      </c>
      <c r="D53" s="30">
        <v>0.5465277777777778</v>
      </c>
      <c r="E53" s="30">
        <f t="shared" si="10"/>
        <v>0.5534722222222224</v>
      </c>
      <c r="F53" s="30">
        <f t="shared" si="11"/>
        <v>0.5569444444444446</v>
      </c>
      <c r="G53" s="30">
        <f t="shared" si="12"/>
        <v>0.5673611111111114</v>
      </c>
      <c r="H53" s="30">
        <f t="shared" si="13"/>
        <v>0.5777777777777778</v>
      </c>
      <c r="I53" s="30">
        <f t="shared" si="14"/>
        <v>0.5881944444444447</v>
      </c>
      <c r="J53" s="30">
        <f t="shared" si="15"/>
        <v>0.5958333333333333</v>
      </c>
      <c r="K53" s="30">
        <f t="shared" si="16"/>
        <v>0.5986111111111113</v>
      </c>
      <c r="L53" s="30">
        <f t="shared" si="17"/>
        <v>0.6090277777777778</v>
      </c>
      <c r="M53" s="30">
        <f t="shared" si="18"/>
        <v>0.6194444444444449</v>
      </c>
      <c r="N53" s="30">
        <f t="shared" si="19"/>
        <v>0.6298611111111115</v>
      </c>
      <c r="O53" s="30">
        <f t="shared" si="20"/>
        <v>0.6375000000000003</v>
      </c>
      <c r="P53" s="30">
        <v>0.6402777777777778</v>
      </c>
      <c r="Q53" s="30">
        <f t="shared" si="21"/>
        <v>0.6506944444444446</v>
      </c>
      <c r="R53" s="30">
        <f t="shared" si="22"/>
        <v>0.6611111111111113</v>
      </c>
      <c r="S53" s="30">
        <f t="shared" si="23"/>
        <v>0.6715277777777778</v>
      </c>
      <c r="T53" s="30">
        <f t="shared" si="24"/>
        <v>0.6819444444444446</v>
      </c>
      <c r="U53" s="30">
        <f t="shared" si="25"/>
        <v>0.6923611111111111</v>
      </c>
      <c r="V53" s="30">
        <f t="shared" si="26"/>
        <v>0.7027777777777778</v>
      </c>
      <c r="W53" s="30">
        <f t="shared" si="27"/>
        <v>0.7062499999999997</v>
      </c>
      <c r="X53" s="30">
        <f t="shared" si="28"/>
        <v>0.713194444444444</v>
      </c>
      <c r="Y53" s="89"/>
      <c r="Z53" s="7"/>
      <c r="AA53"/>
    </row>
    <row r="54" spans="1:27" ht="12.75">
      <c r="A54" s="33" t="s">
        <v>137</v>
      </c>
      <c r="B54" s="34">
        <v>3.5</v>
      </c>
      <c r="C54" s="35">
        <v>0.5368055555555555</v>
      </c>
      <c r="D54" s="35">
        <f t="shared" si="9"/>
        <v>0.5472222222222224</v>
      </c>
      <c r="E54" s="35">
        <f t="shared" si="10"/>
        <v>0.5541666666666668</v>
      </c>
      <c r="F54" s="35">
        <f t="shared" si="11"/>
        <v>0.557638888888889</v>
      </c>
      <c r="G54" s="35">
        <f t="shared" si="12"/>
        <v>0.5680555555555559</v>
      </c>
      <c r="H54" s="35">
        <f t="shared" si="13"/>
        <v>0.5784722222222223</v>
      </c>
      <c r="I54" s="35">
        <f t="shared" si="14"/>
        <v>0.5888888888888891</v>
      </c>
      <c r="J54" s="35">
        <f t="shared" si="15"/>
        <v>0.5965277777777778</v>
      </c>
      <c r="K54" s="35">
        <f t="shared" si="16"/>
        <v>0.5993055555555559</v>
      </c>
      <c r="L54" s="35">
        <f t="shared" si="17"/>
        <v>0.6097222222222224</v>
      </c>
      <c r="M54" s="35">
        <f t="shared" si="18"/>
        <v>0.6201388888888896</v>
      </c>
      <c r="N54" s="35">
        <f t="shared" si="19"/>
        <v>0.6305555555555562</v>
      </c>
      <c r="O54" s="35">
        <f t="shared" si="20"/>
        <v>0.6381944444444451</v>
      </c>
      <c r="P54" s="35">
        <v>0.6409722222222222</v>
      </c>
      <c r="Q54" s="35">
        <f t="shared" si="21"/>
        <v>0.6513888888888889</v>
      </c>
      <c r="R54" s="35">
        <f t="shared" si="22"/>
        <v>0.6618055555555556</v>
      </c>
      <c r="S54" s="35">
        <f t="shared" si="23"/>
        <v>0.6722222222222222</v>
      </c>
      <c r="T54" s="35">
        <f t="shared" si="24"/>
        <v>0.6826388888888889</v>
      </c>
      <c r="U54" s="35">
        <f t="shared" si="25"/>
        <v>0.6930555555555554</v>
      </c>
      <c r="V54" s="35">
        <f t="shared" si="26"/>
        <v>0.7034722222222222</v>
      </c>
      <c r="W54" s="35">
        <f t="shared" si="27"/>
        <v>0.706944444444444</v>
      </c>
      <c r="X54" s="35">
        <f t="shared" si="28"/>
        <v>0.7138888888888882</v>
      </c>
      <c r="Y54" s="89"/>
      <c r="Z54" s="7"/>
      <c r="AA54"/>
    </row>
    <row r="55" spans="1:27" ht="12.75">
      <c r="A55" s="27" t="s">
        <v>138</v>
      </c>
      <c r="B55" s="28">
        <v>4.2</v>
      </c>
      <c r="C55" s="30">
        <v>0.5381944444444444</v>
      </c>
      <c r="D55" s="30">
        <f t="shared" si="9"/>
        <v>0.5486111111111112</v>
      </c>
      <c r="E55" s="30">
        <f t="shared" si="10"/>
        <v>0.5555555555555555</v>
      </c>
      <c r="F55" s="30">
        <f t="shared" si="11"/>
        <v>0.5590277777777776</v>
      </c>
      <c r="G55" s="30">
        <f t="shared" si="12"/>
        <v>0.5694444444444444</v>
      </c>
      <c r="H55" s="30">
        <f t="shared" si="13"/>
        <v>0.5798611111111108</v>
      </c>
      <c r="I55" s="30">
        <f t="shared" si="14"/>
        <v>0.5902777777777777</v>
      </c>
      <c r="J55" s="30">
        <f t="shared" si="15"/>
        <v>0.5979166666666663</v>
      </c>
      <c r="K55" s="30">
        <f t="shared" si="16"/>
        <v>0.6006944444444444</v>
      </c>
      <c r="L55" s="30">
        <f t="shared" si="17"/>
        <v>0.6111111111111108</v>
      </c>
      <c r="M55" s="30">
        <f t="shared" si="18"/>
        <v>0.621527777777778</v>
      </c>
      <c r="N55" s="30">
        <f t="shared" si="19"/>
        <v>0.6319444444444445</v>
      </c>
      <c r="O55" s="30">
        <f t="shared" si="20"/>
        <v>0.6395833333333334</v>
      </c>
      <c r="P55" s="30">
        <v>0.642361111111111</v>
      </c>
      <c r="Q55" s="30">
        <f t="shared" si="21"/>
        <v>0.6527777777777778</v>
      </c>
      <c r="R55" s="30">
        <f t="shared" si="22"/>
        <v>0.6631944444444445</v>
      </c>
      <c r="S55" s="30">
        <f t="shared" si="23"/>
        <v>0.673611111111111</v>
      </c>
      <c r="T55" s="30">
        <f t="shared" si="24"/>
        <v>0.6840277777777778</v>
      </c>
      <c r="U55" s="30">
        <f t="shared" si="25"/>
        <v>0.6944444444444443</v>
      </c>
      <c r="V55" s="30">
        <f t="shared" si="26"/>
        <v>0.704861111111111</v>
      </c>
      <c r="W55" s="30">
        <f t="shared" si="27"/>
        <v>0.7083333333333329</v>
      </c>
      <c r="X55" s="30">
        <f t="shared" si="28"/>
        <v>0.7152777777777771</v>
      </c>
      <c r="Y55" s="89"/>
      <c r="Z55" s="7"/>
      <c r="AA55"/>
    </row>
    <row r="56" spans="1:27" ht="12.75">
      <c r="A56" s="33" t="s">
        <v>397</v>
      </c>
      <c r="B56" s="34">
        <v>4.6</v>
      </c>
      <c r="C56" s="35">
        <v>0.5388888888888889</v>
      </c>
      <c r="D56" s="35">
        <f t="shared" si="9"/>
        <v>0.5493055555555555</v>
      </c>
      <c r="E56" s="35">
        <f t="shared" si="10"/>
        <v>0.5562499999999999</v>
      </c>
      <c r="F56" s="35">
        <f t="shared" si="11"/>
        <v>0.5597222222222221</v>
      </c>
      <c r="G56" s="35">
        <f t="shared" si="12"/>
        <v>0.5701388888888889</v>
      </c>
      <c r="H56" s="35">
        <f t="shared" si="13"/>
        <v>0.5805555555555553</v>
      </c>
      <c r="I56" s="35">
        <f t="shared" si="14"/>
        <v>0.5909722222222221</v>
      </c>
      <c r="J56" s="35">
        <f t="shared" si="15"/>
        <v>0.5986111111111108</v>
      </c>
      <c r="K56" s="35">
        <f t="shared" si="16"/>
        <v>0.6013888888888889</v>
      </c>
      <c r="L56" s="35">
        <f t="shared" si="17"/>
        <v>0.6118055555555553</v>
      </c>
      <c r="M56" s="35">
        <f t="shared" si="18"/>
        <v>0.6222222222222226</v>
      </c>
      <c r="N56" s="35">
        <f t="shared" si="19"/>
        <v>0.6326388888888891</v>
      </c>
      <c r="O56" s="35">
        <f t="shared" si="20"/>
        <v>0.6402777777777781</v>
      </c>
      <c r="P56" s="35">
        <v>0.6430555555555556</v>
      </c>
      <c r="Q56" s="35">
        <f t="shared" si="21"/>
        <v>0.6534722222222223</v>
      </c>
      <c r="R56" s="35">
        <f t="shared" si="22"/>
        <v>0.6638888888888891</v>
      </c>
      <c r="S56" s="35">
        <f t="shared" si="23"/>
        <v>0.6743055555555556</v>
      </c>
      <c r="T56" s="35">
        <f t="shared" si="24"/>
        <v>0.6847222222222223</v>
      </c>
      <c r="U56" s="35">
        <f t="shared" si="25"/>
        <v>0.6951388888888889</v>
      </c>
      <c r="V56" s="35">
        <f t="shared" si="26"/>
        <v>0.7055555555555556</v>
      </c>
      <c r="W56" s="35">
        <f t="shared" si="27"/>
        <v>0.7090277777777775</v>
      </c>
      <c r="X56" s="35">
        <f t="shared" si="28"/>
        <v>0.7159722222222217</v>
      </c>
      <c r="Y56" s="89"/>
      <c r="Z56" s="7"/>
      <c r="AA56"/>
    </row>
    <row r="57" spans="1:27" ht="12.75">
      <c r="A57" s="27" t="s">
        <v>139</v>
      </c>
      <c r="B57" s="28">
        <f>B56+0.8</f>
        <v>5.3999999999999995</v>
      </c>
      <c r="C57" s="30">
        <v>0.5409722222222222</v>
      </c>
      <c r="D57" s="30">
        <f t="shared" si="9"/>
        <v>0.5513888888888888</v>
      </c>
      <c r="E57" s="30">
        <f t="shared" si="10"/>
        <v>0.5583333333333333</v>
      </c>
      <c r="F57" s="30">
        <f t="shared" si="11"/>
        <v>0.5618055555555554</v>
      </c>
      <c r="G57" s="30">
        <f t="shared" si="12"/>
        <v>0.5722222222222221</v>
      </c>
      <c r="H57" s="30">
        <f t="shared" si="13"/>
        <v>0.5826388888888884</v>
      </c>
      <c r="I57" s="30">
        <f t="shared" si="14"/>
        <v>0.5930555555555552</v>
      </c>
      <c r="J57" s="30">
        <f t="shared" si="15"/>
        <v>0.6006944444444439</v>
      </c>
      <c r="K57" s="30">
        <f t="shared" si="16"/>
        <v>0.603472222222222</v>
      </c>
      <c r="L57" s="30">
        <f t="shared" si="17"/>
        <v>0.6138888888888884</v>
      </c>
      <c r="M57" s="30">
        <f t="shared" si="18"/>
        <v>0.6243055555555557</v>
      </c>
      <c r="N57" s="30">
        <f t="shared" si="19"/>
        <v>0.6347222222222221</v>
      </c>
      <c r="O57" s="30">
        <f t="shared" si="20"/>
        <v>0.642361111111111</v>
      </c>
      <c r="P57" s="30">
        <v>0.6451388888888888</v>
      </c>
      <c r="Q57" s="30">
        <f t="shared" si="21"/>
        <v>0.6555555555555556</v>
      </c>
      <c r="R57" s="30">
        <f t="shared" si="22"/>
        <v>0.6659722222222223</v>
      </c>
      <c r="S57" s="30">
        <f t="shared" si="23"/>
        <v>0.6763888888888888</v>
      </c>
      <c r="T57" s="30">
        <f t="shared" si="24"/>
        <v>0.6868055555555556</v>
      </c>
      <c r="U57" s="30">
        <f t="shared" si="25"/>
        <v>0.6972222222222221</v>
      </c>
      <c r="V57" s="30">
        <f t="shared" si="26"/>
        <v>0.7076388888888888</v>
      </c>
      <c r="W57" s="30">
        <f t="shared" si="27"/>
        <v>0.7111111111111107</v>
      </c>
      <c r="X57" s="30">
        <f t="shared" si="28"/>
        <v>0.7180555555555549</v>
      </c>
      <c r="Y57" s="89"/>
      <c r="Z57" s="7"/>
      <c r="AA57"/>
    </row>
    <row r="58" spans="1:27" ht="12.75">
      <c r="A58" s="33" t="s">
        <v>140</v>
      </c>
      <c r="B58" s="34">
        <v>5.7</v>
      </c>
      <c r="C58" s="35">
        <v>0.5416666666666666</v>
      </c>
      <c r="D58" s="35">
        <f t="shared" si="9"/>
        <v>0.5520833333333333</v>
      </c>
      <c r="E58" s="35">
        <f t="shared" si="10"/>
        <v>0.5590277777777778</v>
      </c>
      <c r="F58" s="35">
        <f t="shared" si="11"/>
        <v>0.5624999999999998</v>
      </c>
      <c r="G58" s="35">
        <f t="shared" si="12"/>
        <v>0.5729166666666665</v>
      </c>
      <c r="H58" s="35">
        <f t="shared" si="13"/>
        <v>0.5833333333333329</v>
      </c>
      <c r="I58" s="35">
        <f t="shared" si="14"/>
        <v>0.5937499999999997</v>
      </c>
      <c r="J58" s="35">
        <f t="shared" si="15"/>
        <v>0.6013888888888883</v>
      </c>
      <c r="K58" s="35">
        <f t="shared" si="16"/>
        <v>0.6041666666666664</v>
      </c>
      <c r="L58" s="35">
        <f t="shared" si="17"/>
        <v>0.6145833333333328</v>
      </c>
      <c r="M58" s="35">
        <f t="shared" si="18"/>
        <v>0.6250000000000001</v>
      </c>
      <c r="N58" s="35">
        <f t="shared" si="19"/>
        <v>0.6354166666666665</v>
      </c>
      <c r="O58" s="35">
        <f t="shared" si="20"/>
        <v>0.6430555555555556</v>
      </c>
      <c r="P58" s="35">
        <v>0.6458333333333334</v>
      </c>
      <c r="Q58" s="35">
        <f t="shared" si="21"/>
        <v>0.6562500000000001</v>
      </c>
      <c r="R58" s="35">
        <f t="shared" si="22"/>
        <v>0.6666666666666669</v>
      </c>
      <c r="S58" s="35">
        <f t="shared" si="23"/>
        <v>0.6770833333333334</v>
      </c>
      <c r="T58" s="35">
        <f t="shared" si="24"/>
        <v>0.6875000000000001</v>
      </c>
      <c r="U58" s="35">
        <f t="shared" si="25"/>
        <v>0.6979166666666666</v>
      </c>
      <c r="V58" s="35">
        <f t="shared" si="26"/>
        <v>0.7083333333333334</v>
      </c>
      <c r="W58" s="35">
        <f t="shared" si="27"/>
        <v>0.7118055555555552</v>
      </c>
      <c r="X58" s="35">
        <f t="shared" si="28"/>
        <v>0.7187499999999994</v>
      </c>
      <c r="Y58" s="89"/>
      <c r="Z58" s="7"/>
      <c r="AA58"/>
    </row>
    <row r="59" spans="1:27" ht="12.75">
      <c r="A59" s="27" t="s">
        <v>141</v>
      </c>
      <c r="B59" s="28">
        <v>6.2</v>
      </c>
      <c r="C59" s="30">
        <v>0.5423611111111112</v>
      </c>
      <c r="D59" s="30">
        <f t="shared" si="9"/>
        <v>0.5527777777777779</v>
      </c>
      <c r="E59" s="30">
        <f t="shared" si="10"/>
        <v>0.5597222222222225</v>
      </c>
      <c r="F59" s="30">
        <f t="shared" si="11"/>
        <v>0.5631944444444444</v>
      </c>
      <c r="G59" s="30">
        <f t="shared" si="12"/>
        <v>0.5736111111111113</v>
      </c>
      <c r="H59" s="30">
        <f t="shared" si="13"/>
        <v>0.5840277777777776</v>
      </c>
      <c r="I59" s="30">
        <f t="shared" si="14"/>
        <v>0.5944444444444442</v>
      </c>
      <c r="J59" s="30">
        <f t="shared" si="15"/>
        <v>0.6020833333333327</v>
      </c>
      <c r="K59" s="30">
        <f t="shared" si="16"/>
        <v>0.6048611111111108</v>
      </c>
      <c r="L59" s="30">
        <f t="shared" si="17"/>
        <v>0.6152777777777773</v>
      </c>
      <c r="M59" s="30">
        <f t="shared" si="18"/>
        <v>0.6256944444444446</v>
      </c>
      <c r="N59" s="30">
        <f t="shared" si="19"/>
        <v>0.636111111111111</v>
      </c>
      <c r="O59" s="30">
        <f t="shared" si="20"/>
        <v>0.64375</v>
      </c>
      <c r="P59" s="30">
        <v>0.6465277777777778</v>
      </c>
      <c r="Q59" s="30">
        <f t="shared" si="21"/>
        <v>0.6569444444444447</v>
      </c>
      <c r="R59" s="30">
        <f t="shared" si="22"/>
        <v>0.6673611111111114</v>
      </c>
      <c r="S59" s="30">
        <f t="shared" si="23"/>
        <v>0.6777777777777779</v>
      </c>
      <c r="T59" s="30">
        <f t="shared" si="24"/>
        <v>0.6881944444444447</v>
      </c>
      <c r="U59" s="30">
        <f t="shared" si="25"/>
        <v>0.6986111111111112</v>
      </c>
      <c r="V59" s="30">
        <f t="shared" si="26"/>
        <v>0.7090277777777779</v>
      </c>
      <c r="W59" s="30">
        <f t="shared" si="27"/>
        <v>0.7124999999999998</v>
      </c>
      <c r="X59" s="30">
        <f t="shared" si="28"/>
        <v>0.719444444444444</v>
      </c>
      <c r="Y59" s="89"/>
      <c r="Z59" s="7"/>
      <c r="AA59"/>
    </row>
    <row r="60" spans="1:27" ht="12.75">
      <c r="A60" s="33" t="s">
        <v>142</v>
      </c>
      <c r="B60" s="34">
        <v>6.9</v>
      </c>
      <c r="C60" s="35">
        <v>0.54375</v>
      </c>
      <c r="D60" s="35">
        <f t="shared" si="9"/>
        <v>0.5541666666666666</v>
      </c>
      <c r="E60" s="35">
        <f t="shared" si="10"/>
        <v>0.561111111111111</v>
      </c>
      <c r="F60" s="35">
        <f t="shared" si="11"/>
        <v>0.564583333333333</v>
      </c>
      <c r="G60" s="35">
        <f t="shared" si="12"/>
        <v>0.5749999999999998</v>
      </c>
      <c r="H60" s="35">
        <f t="shared" si="13"/>
        <v>0.585416666666666</v>
      </c>
      <c r="I60" s="35">
        <f t="shared" si="14"/>
        <v>0.5958333333333328</v>
      </c>
      <c r="J60" s="35">
        <v>0.6027777777777777</v>
      </c>
      <c r="K60" s="35">
        <v>0.6062500000000001</v>
      </c>
      <c r="L60" s="35">
        <f t="shared" si="17"/>
        <v>0.6166666666666665</v>
      </c>
      <c r="M60" s="35">
        <f t="shared" si="18"/>
        <v>0.6270833333333338</v>
      </c>
      <c r="N60" s="35">
        <f t="shared" si="19"/>
        <v>0.6375000000000002</v>
      </c>
      <c r="O60" s="35">
        <v>0.6444444444444445</v>
      </c>
      <c r="P60" s="35">
        <v>0.6479166666666667</v>
      </c>
      <c r="Q60" s="35">
        <f t="shared" si="21"/>
        <v>0.6583333333333334</v>
      </c>
      <c r="R60" s="35">
        <f t="shared" si="22"/>
        <v>0.6687500000000001</v>
      </c>
      <c r="S60" s="35">
        <f t="shared" si="23"/>
        <v>0.6791666666666666</v>
      </c>
      <c r="T60" s="35">
        <f t="shared" si="24"/>
        <v>0.6895833333333333</v>
      </c>
      <c r="U60" s="35">
        <f t="shared" si="25"/>
        <v>0.6999999999999998</v>
      </c>
      <c r="V60" s="35">
        <f t="shared" si="26"/>
        <v>0.7104166666666666</v>
      </c>
      <c r="W60" s="35">
        <f t="shared" si="27"/>
        <v>0.7138888888888885</v>
      </c>
      <c r="X60" s="35">
        <f t="shared" si="28"/>
        <v>0.7208333333333327</v>
      </c>
      <c r="Y60" s="89"/>
      <c r="Z60" s="7"/>
      <c r="AA60"/>
    </row>
    <row r="61" spans="1:27" ht="12.75">
      <c r="A61" s="27" t="s">
        <v>143</v>
      </c>
      <c r="B61" s="28">
        <v>7.4</v>
      </c>
      <c r="C61" s="30">
        <v>0.545138888888889</v>
      </c>
      <c r="D61" s="30">
        <f t="shared" si="9"/>
        <v>0.5555555555555556</v>
      </c>
      <c r="E61" s="30">
        <v>0.5618055555555556</v>
      </c>
      <c r="F61" s="30">
        <v>0.5659722222222222</v>
      </c>
      <c r="G61" s="30">
        <v>0.576388888888889</v>
      </c>
      <c r="H61" s="30">
        <f t="shared" si="13"/>
        <v>0.5868055555555552</v>
      </c>
      <c r="I61" s="30">
        <f t="shared" si="14"/>
        <v>0.5972222222222221</v>
      </c>
      <c r="J61" s="30">
        <v>0.6034722222222222</v>
      </c>
      <c r="K61" s="30">
        <v>0.607638888888889</v>
      </c>
      <c r="L61" s="30">
        <f t="shared" si="17"/>
        <v>0.6180555555555555</v>
      </c>
      <c r="M61" s="30">
        <f t="shared" si="18"/>
        <v>0.6284722222222228</v>
      </c>
      <c r="N61" s="30">
        <f t="shared" si="19"/>
        <v>0.6388888888888892</v>
      </c>
      <c r="O61" s="30">
        <f t="shared" si="20"/>
        <v>0.6458333333333335</v>
      </c>
      <c r="P61" s="30">
        <v>0.6493055555555556</v>
      </c>
      <c r="Q61" s="30">
        <f t="shared" si="21"/>
        <v>0.6597222222222223</v>
      </c>
      <c r="R61" s="30">
        <f t="shared" si="22"/>
        <v>0.6701388888888891</v>
      </c>
      <c r="S61" s="30">
        <f t="shared" si="23"/>
        <v>0.6805555555555555</v>
      </c>
      <c r="T61" s="30">
        <f t="shared" si="24"/>
        <v>0.6909722222222222</v>
      </c>
      <c r="U61" s="30">
        <f t="shared" si="25"/>
        <v>0.7013888888888887</v>
      </c>
      <c r="V61" s="30">
        <f t="shared" si="26"/>
        <v>0.7118055555555555</v>
      </c>
      <c r="W61" s="30">
        <f t="shared" si="27"/>
        <v>0.7152777777777773</v>
      </c>
      <c r="X61" s="30">
        <f t="shared" si="28"/>
        <v>0.7222222222222215</v>
      </c>
      <c r="Y61" s="89"/>
      <c r="Z61" s="7"/>
      <c r="AA61"/>
    </row>
    <row r="62" spans="1:27" ht="12.75">
      <c r="A62" s="33" t="s">
        <v>144</v>
      </c>
      <c r="B62" s="34">
        <v>7.8</v>
      </c>
      <c r="C62" s="35">
        <v>0.5465277777777778</v>
      </c>
      <c r="D62" s="35">
        <f t="shared" si="9"/>
        <v>0.5569444444444444</v>
      </c>
      <c r="E62" s="35">
        <f t="shared" si="10"/>
        <v>0.5631944444444443</v>
      </c>
      <c r="F62" s="35">
        <f t="shared" si="11"/>
        <v>0.5673611111111109</v>
      </c>
      <c r="G62" s="35">
        <f t="shared" si="12"/>
        <v>0.5777777777777776</v>
      </c>
      <c r="H62" s="35">
        <f t="shared" si="13"/>
        <v>0.5881944444444439</v>
      </c>
      <c r="I62" s="35">
        <f t="shared" si="14"/>
        <v>0.5986111111111106</v>
      </c>
      <c r="J62" s="35">
        <f t="shared" si="15"/>
        <v>0.6048611111111108</v>
      </c>
      <c r="K62" s="35">
        <f t="shared" si="16"/>
        <v>0.6090277777777777</v>
      </c>
      <c r="L62" s="35">
        <f t="shared" si="17"/>
        <v>0.6194444444444444</v>
      </c>
      <c r="M62" s="35">
        <f t="shared" si="18"/>
        <v>0.6298611111111118</v>
      </c>
      <c r="N62" s="35">
        <f t="shared" si="19"/>
        <v>0.6402777777777782</v>
      </c>
      <c r="O62" s="35">
        <f t="shared" si="20"/>
        <v>0.6472222222222225</v>
      </c>
      <c r="P62" s="35">
        <v>0.6506944444444445</v>
      </c>
      <c r="Q62" s="35">
        <f t="shared" si="21"/>
        <v>0.6611111111111112</v>
      </c>
      <c r="R62" s="35">
        <f t="shared" si="22"/>
        <v>0.671527777777778</v>
      </c>
      <c r="S62" s="35">
        <f t="shared" si="23"/>
        <v>0.6819444444444442</v>
      </c>
      <c r="T62" s="35">
        <f t="shared" si="24"/>
        <v>0.6923611111111109</v>
      </c>
      <c r="U62" s="35">
        <f t="shared" si="25"/>
        <v>0.7027777777777774</v>
      </c>
      <c r="V62" s="35">
        <f t="shared" si="26"/>
        <v>0.7131944444444441</v>
      </c>
      <c r="W62" s="35">
        <f t="shared" si="27"/>
        <v>0.716666666666666</v>
      </c>
      <c r="X62" s="35">
        <f t="shared" si="28"/>
        <v>0.7236111111111102</v>
      </c>
      <c r="Y62" s="89"/>
      <c r="Z62" s="7"/>
      <c r="AA62"/>
    </row>
    <row r="63" spans="1:27" ht="12.75">
      <c r="A63" s="27" t="s">
        <v>145</v>
      </c>
      <c r="B63" s="28">
        <f>B62+0.4</f>
        <v>8.2</v>
      </c>
      <c r="C63" s="30">
        <v>0.5472222222222222</v>
      </c>
      <c r="D63" s="30">
        <f t="shared" si="9"/>
        <v>0.5576388888888887</v>
      </c>
      <c r="E63" s="30">
        <f t="shared" si="10"/>
        <v>0.5638888888888888</v>
      </c>
      <c r="F63" s="30">
        <f t="shared" si="11"/>
        <v>0.5680555555555553</v>
      </c>
      <c r="G63" s="30">
        <f t="shared" si="12"/>
        <v>0.5784722222222222</v>
      </c>
      <c r="H63" s="30">
        <f t="shared" si="13"/>
        <v>0.5888888888888885</v>
      </c>
      <c r="I63" s="30">
        <f t="shared" si="14"/>
        <v>0.5993055555555552</v>
      </c>
      <c r="J63" s="30">
        <f t="shared" si="15"/>
        <v>0.6055555555555555</v>
      </c>
      <c r="K63" s="30">
        <f t="shared" si="16"/>
        <v>0.6097222222222223</v>
      </c>
      <c r="L63" s="30">
        <f t="shared" si="17"/>
        <v>0.6201388888888888</v>
      </c>
      <c r="M63" s="30">
        <f t="shared" si="18"/>
        <v>0.6305555555555561</v>
      </c>
      <c r="N63" s="30">
        <f t="shared" si="19"/>
        <v>0.6409722222222226</v>
      </c>
      <c r="O63" s="30">
        <f t="shared" si="20"/>
        <v>0.6479166666666669</v>
      </c>
      <c r="P63" s="30">
        <v>0.6513888888888889</v>
      </c>
      <c r="Q63" s="30">
        <f t="shared" si="21"/>
        <v>0.6618055555555555</v>
      </c>
      <c r="R63" s="30">
        <f t="shared" si="22"/>
        <v>0.6722222222222223</v>
      </c>
      <c r="S63" s="30">
        <f t="shared" si="23"/>
        <v>0.6826388888888886</v>
      </c>
      <c r="T63" s="30">
        <f t="shared" si="24"/>
        <v>0.6930555555555553</v>
      </c>
      <c r="U63" s="30">
        <f t="shared" si="25"/>
        <v>0.7034722222222217</v>
      </c>
      <c r="V63" s="30">
        <f t="shared" si="26"/>
        <v>0.7138888888888885</v>
      </c>
      <c r="W63" s="30">
        <f t="shared" si="27"/>
        <v>0.7173611111111103</v>
      </c>
      <c r="X63" s="30">
        <f t="shared" si="28"/>
        <v>0.7243055555555545</v>
      </c>
      <c r="Y63" s="89"/>
      <c r="Z63" s="7"/>
      <c r="AA63"/>
    </row>
    <row r="64" spans="1:27" ht="12.75">
      <c r="A64" s="33" t="s">
        <v>146</v>
      </c>
      <c r="B64" s="34">
        <v>8.8</v>
      </c>
      <c r="C64" s="35">
        <v>0.548611111111111</v>
      </c>
      <c r="D64" s="35">
        <f t="shared" si="9"/>
        <v>0.5590277777777776</v>
      </c>
      <c r="E64" s="35">
        <v>0.5652777777777778</v>
      </c>
      <c r="F64" s="35">
        <f t="shared" si="11"/>
        <v>0.5694444444444443</v>
      </c>
      <c r="G64" s="35">
        <f t="shared" si="12"/>
        <v>0.5798611111111112</v>
      </c>
      <c r="H64" s="35">
        <f t="shared" si="13"/>
        <v>0.5902777777777776</v>
      </c>
      <c r="I64" s="35">
        <f t="shared" si="14"/>
        <v>0.6006944444444443</v>
      </c>
      <c r="J64" s="35">
        <f t="shared" si="15"/>
        <v>0.6069444444444446</v>
      </c>
      <c r="K64" s="35">
        <f t="shared" si="16"/>
        <v>0.6111111111111113</v>
      </c>
      <c r="L64" s="35">
        <f t="shared" si="17"/>
        <v>0.6215277777777779</v>
      </c>
      <c r="M64" s="35">
        <f t="shared" si="18"/>
        <v>0.6319444444444453</v>
      </c>
      <c r="N64" s="35">
        <f t="shared" si="19"/>
        <v>0.6423611111111119</v>
      </c>
      <c r="O64" s="35">
        <f t="shared" si="20"/>
        <v>0.6493055555555561</v>
      </c>
      <c r="P64" s="35">
        <v>0.6527777777777778</v>
      </c>
      <c r="Q64" s="35">
        <f t="shared" si="21"/>
        <v>0.6631944444444443</v>
      </c>
      <c r="R64" s="35">
        <f t="shared" si="22"/>
        <v>0.6736111111111112</v>
      </c>
      <c r="S64" s="35">
        <f t="shared" si="23"/>
        <v>0.6840277777777775</v>
      </c>
      <c r="T64" s="35">
        <f t="shared" si="24"/>
        <v>0.6944444444444442</v>
      </c>
      <c r="U64" s="35">
        <f t="shared" si="25"/>
        <v>0.7048611111111105</v>
      </c>
      <c r="V64" s="35">
        <f t="shared" si="26"/>
        <v>0.7152777777777771</v>
      </c>
      <c r="W64" s="35">
        <f t="shared" si="27"/>
        <v>0.718749999999999</v>
      </c>
      <c r="X64" s="35">
        <f t="shared" si="28"/>
        <v>0.7256944444444432</v>
      </c>
      <c r="Y64" s="89"/>
      <c r="Z64" s="7"/>
      <c r="AA64"/>
    </row>
    <row r="65" spans="1:27" ht="12.75">
      <c r="A65" s="27" t="s">
        <v>147</v>
      </c>
      <c r="B65" s="28">
        <v>9.4</v>
      </c>
      <c r="C65" s="30">
        <v>0.5499999999999999</v>
      </c>
      <c r="D65" s="30">
        <f>C65+D64-C64</f>
        <v>0.5604166666666665</v>
      </c>
      <c r="E65" s="30">
        <f t="shared" si="10"/>
        <v>0.5666666666666665</v>
      </c>
      <c r="F65" s="30">
        <f t="shared" si="11"/>
        <v>0.5708333333333331</v>
      </c>
      <c r="G65" s="30">
        <f t="shared" si="12"/>
        <v>0.5812499999999999</v>
      </c>
      <c r="H65" s="30">
        <f t="shared" si="13"/>
        <v>0.5916666666666663</v>
      </c>
      <c r="I65" s="30">
        <f t="shared" si="14"/>
        <v>0.602083333333333</v>
      </c>
      <c r="J65" s="30">
        <f t="shared" si="15"/>
        <v>0.6083333333333333</v>
      </c>
      <c r="K65" s="30">
        <f t="shared" si="16"/>
        <v>0.6124999999999999</v>
      </c>
      <c r="L65" s="30">
        <f t="shared" si="17"/>
        <v>0.6229166666666667</v>
      </c>
      <c r="M65" s="30">
        <f t="shared" si="18"/>
        <v>0.633333333333334</v>
      </c>
      <c r="N65" s="30">
        <f t="shared" si="19"/>
        <v>0.6437500000000005</v>
      </c>
      <c r="O65" s="30">
        <f t="shared" si="20"/>
        <v>0.6506944444444446</v>
      </c>
      <c r="P65" s="30">
        <v>0.6541666666666667</v>
      </c>
      <c r="Q65" s="30">
        <f t="shared" si="21"/>
        <v>0.6645833333333332</v>
      </c>
      <c r="R65" s="30">
        <f t="shared" si="22"/>
        <v>0.6750000000000002</v>
      </c>
      <c r="S65" s="30">
        <f t="shared" si="23"/>
        <v>0.6854166666666663</v>
      </c>
      <c r="T65" s="30">
        <f t="shared" si="24"/>
        <v>0.6958333333333331</v>
      </c>
      <c r="U65" s="30">
        <f t="shared" si="25"/>
        <v>0.7062499999999994</v>
      </c>
      <c r="V65" s="30">
        <f t="shared" si="26"/>
        <v>0.7166666666666661</v>
      </c>
      <c r="W65" s="30">
        <f t="shared" si="27"/>
        <v>0.7201388888888879</v>
      </c>
      <c r="X65" s="30">
        <f t="shared" si="28"/>
        <v>0.7270833333333321</v>
      </c>
      <c r="Y65" s="89"/>
      <c r="Z65" s="7"/>
      <c r="AA65"/>
    </row>
    <row r="66" spans="1:27" ht="12.75">
      <c r="A66" s="33" t="s">
        <v>119</v>
      </c>
      <c r="B66" s="34">
        <v>9.8</v>
      </c>
      <c r="C66" s="35">
        <v>0.5506944444444445</v>
      </c>
      <c r="D66" s="35">
        <f>C66+D65-C65</f>
        <v>0.561111111111111</v>
      </c>
      <c r="E66" s="35">
        <f t="shared" si="10"/>
        <v>0.5673611111111111</v>
      </c>
      <c r="F66" s="35">
        <f t="shared" si="11"/>
        <v>0.5715277777777777</v>
      </c>
      <c r="G66" s="35">
        <f t="shared" si="12"/>
        <v>0.5819444444444446</v>
      </c>
      <c r="H66" s="35">
        <f t="shared" si="13"/>
        <v>0.592361111111111</v>
      </c>
      <c r="I66" s="35">
        <f t="shared" si="14"/>
        <v>0.6027777777777776</v>
      </c>
      <c r="J66" s="35">
        <f t="shared" si="15"/>
        <v>0.6090277777777778</v>
      </c>
      <c r="K66" s="35">
        <f t="shared" si="16"/>
        <v>0.6131944444444445</v>
      </c>
      <c r="L66" s="35">
        <f t="shared" si="17"/>
        <v>0.6236111111111112</v>
      </c>
      <c r="M66" s="35">
        <f t="shared" si="18"/>
        <v>0.6340277777777784</v>
      </c>
      <c r="N66" s="35">
        <f t="shared" si="19"/>
        <v>0.644444444444445</v>
      </c>
      <c r="O66" s="35">
        <f t="shared" si="20"/>
        <v>0.6513888888888892</v>
      </c>
      <c r="P66" s="35">
        <v>0.6548611111111111</v>
      </c>
      <c r="Q66" s="35">
        <f t="shared" si="21"/>
        <v>0.6652777777777775</v>
      </c>
      <c r="R66" s="35">
        <f t="shared" si="22"/>
        <v>0.6756944444444445</v>
      </c>
      <c r="S66" s="35">
        <f t="shared" si="23"/>
        <v>0.6861111111111106</v>
      </c>
      <c r="T66" s="35">
        <f t="shared" si="24"/>
        <v>0.6965277777777774</v>
      </c>
      <c r="U66" s="35">
        <f t="shared" si="25"/>
        <v>0.7069444444444437</v>
      </c>
      <c r="V66" s="35">
        <f t="shared" si="26"/>
        <v>0.7173611111111104</v>
      </c>
      <c r="W66" s="35">
        <f t="shared" si="27"/>
        <v>0.7208333333333321</v>
      </c>
      <c r="X66" s="35">
        <f t="shared" si="28"/>
        <v>0.7277777777777764</v>
      </c>
      <c r="Y66" s="89"/>
      <c r="Z66" s="7"/>
      <c r="AA66"/>
    </row>
    <row r="67" spans="1:27" ht="12.75">
      <c r="A67" s="27" t="s">
        <v>120</v>
      </c>
      <c r="B67" s="28">
        <f>B66+0.2</f>
        <v>10</v>
      </c>
      <c r="C67" s="30">
        <v>0.5513888888888888</v>
      </c>
      <c r="D67" s="30">
        <f>C67+D66-C66</f>
        <v>0.5618055555555553</v>
      </c>
      <c r="E67" s="30">
        <f>D67+E66-D66</f>
        <v>0.5680555555555554</v>
      </c>
      <c r="F67" s="30">
        <f>E67+F66-E66</f>
        <v>0.5722222222222221</v>
      </c>
      <c r="G67" s="30">
        <f>F67+G66-F66</f>
        <v>0.582638888888889</v>
      </c>
      <c r="H67" s="30">
        <f t="shared" si="13"/>
        <v>0.5930555555555554</v>
      </c>
      <c r="I67" s="30">
        <f t="shared" si="14"/>
        <v>0.6034722222222221</v>
      </c>
      <c r="J67" s="30">
        <f t="shared" si="15"/>
        <v>0.6097222222222223</v>
      </c>
      <c r="K67" s="30">
        <f t="shared" si="16"/>
        <v>0.613888888888889</v>
      </c>
      <c r="L67" s="30">
        <f t="shared" si="17"/>
        <v>0.6243055555555558</v>
      </c>
      <c r="M67" s="30">
        <f t="shared" si="18"/>
        <v>0.634722222222223</v>
      </c>
      <c r="N67" s="30">
        <f t="shared" si="19"/>
        <v>0.6451388888888897</v>
      </c>
      <c r="O67" s="30">
        <f t="shared" si="20"/>
        <v>0.6520833333333338</v>
      </c>
      <c r="P67" s="30">
        <v>0.6555555555555556</v>
      </c>
      <c r="Q67" s="30">
        <f t="shared" si="21"/>
        <v>0.665972222222222</v>
      </c>
      <c r="R67" s="30">
        <f t="shared" si="22"/>
        <v>0.6763888888888888</v>
      </c>
      <c r="S67" s="30">
        <f t="shared" si="23"/>
        <v>0.6868055555555549</v>
      </c>
      <c r="T67" s="30">
        <f t="shared" si="24"/>
        <v>0.6972222222222219</v>
      </c>
      <c r="U67" s="30">
        <f t="shared" si="25"/>
        <v>0.707638888888888</v>
      </c>
      <c r="V67" s="30">
        <f t="shared" si="26"/>
        <v>0.7180555555555548</v>
      </c>
      <c r="W67" s="30">
        <f>V67+W66-V66</f>
        <v>0.7215277777777764</v>
      </c>
      <c r="X67" s="30">
        <f>W67+X66-W66</f>
        <v>0.7284722222222209</v>
      </c>
      <c r="Y67" s="89"/>
      <c r="Z67" s="7"/>
      <c r="AA67"/>
    </row>
    <row r="68" spans="1:27" ht="12.75">
      <c r="A68" s="33" t="s">
        <v>121</v>
      </c>
      <c r="B68" s="34">
        <v>10.3</v>
      </c>
      <c r="C68" s="32" t="s">
        <v>127</v>
      </c>
      <c r="D68" s="32" t="s">
        <v>127</v>
      </c>
      <c r="E68" s="35">
        <v>0.56875</v>
      </c>
      <c r="F68" s="32" t="s">
        <v>127</v>
      </c>
      <c r="G68" s="32" t="s">
        <v>127</v>
      </c>
      <c r="H68" s="32" t="s">
        <v>127</v>
      </c>
      <c r="I68" s="32" t="s">
        <v>127</v>
      </c>
      <c r="J68" s="35">
        <v>0.6173611111111111</v>
      </c>
      <c r="K68" s="32" t="s">
        <v>127</v>
      </c>
      <c r="L68" s="32" t="s">
        <v>127</v>
      </c>
      <c r="M68" s="32" t="s">
        <v>127</v>
      </c>
      <c r="N68" s="32" t="s">
        <v>127</v>
      </c>
      <c r="O68" s="32" t="s">
        <v>127</v>
      </c>
      <c r="P68" s="32" t="s">
        <v>127</v>
      </c>
      <c r="Q68" s="32" t="s">
        <v>127</v>
      </c>
      <c r="R68" s="32" t="s">
        <v>127</v>
      </c>
      <c r="S68" s="32" t="s">
        <v>127</v>
      </c>
      <c r="T68" s="32" t="s">
        <v>127</v>
      </c>
      <c r="U68" s="32" t="s">
        <v>127</v>
      </c>
      <c r="V68" s="32" t="s">
        <v>127</v>
      </c>
      <c r="W68" s="32" t="s">
        <v>127</v>
      </c>
      <c r="X68" s="35" t="s">
        <v>153</v>
      </c>
      <c r="Y68" s="89"/>
      <c r="Z68" s="7"/>
      <c r="AA68"/>
    </row>
    <row r="69" spans="1:39" ht="12.75">
      <c r="A69" s="27" t="s">
        <v>122</v>
      </c>
      <c r="B69" s="28">
        <v>10.5</v>
      </c>
      <c r="C69" s="29" t="s">
        <v>127</v>
      </c>
      <c r="D69" s="29" t="s">
        <v>127</v>
      </c>
      <c r="E69" s="30">
        <v>0.5694444444444444</v>
      </c>
      <c r="F69" s="29" t="s">
        <v>127</v>
      </c>
      <c r="G69" s="29" t="s">
        <v>127</v>
      </c>
      <c r="H69" s="29" t="s">
        <v>127</v>
      </c>
      <c r="I69" s="29" t="s">
        <v>127</v>
      </c>
      <c r="J69" s="30">
        <v>0.5694444444444444</v>
      </c>
      <c r="K69" s="29" t="s">
        <v>127</v>
      </c>
      <c r="L69" s="29" t="s">
        <v>127</v>
      </c>
      <c r="M69" s="29" t="s">
        <v>127</v>
      </c>
      <c r="N69" s="29" t="s">
        <v>127</v>
      </c>
      <c r="O69" s="29" t="s">
        <v>127</v>
      </c>
      <c r="P69" s="29" t="s">
        <v>127</v>
      </c>
      <c r="Q69" s="29" t="s">
        <v>127</v>
      </c>
      <c r="R69" s="29" t="s">
        <v>127</v>
      </c>
      <c r="S69" s="29" t="s">
        <v>127</v>
      </c>
      <c r="T69" s="29" t="s">
        <v>127</v>
      </c>
      <c r="U69" s="29" t="s">
        <v>127</v>
      </c>
      <c r="V69" s="29" t="s">
        <v>127</v>
      </c>
      <c r="W69" s="29" t="s">
        <v>127</v>
      </c>
      <c r="X69" s="30" t="s">
        <v>153</v>
      </c>
      <c r="Y69" s="89"/>
      <c r="Z69" s="7"/>
      <c r="AA69" s="7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25" ht="12.75">
      <c r="A70" s="33" t="s">
        <v>123</v>
      </c>
      <c r="B70" s="34">
        <f>B69+0</f>
        <v>10.5</v>
      </c>
      <c r="C70" s="44">
        <v>0.5520833333333334</v>
      </c>
      <c r="D70" s="35">
        <f>C70+D67-C67</f>
        <v>0.5624999999999999</v>
      </c>
      <c r="E70" s="35"/>
      <c r="F70" s="35">
        <v>0.5729166666666666</v>
      </c>
      <c r="G70" s="35">
        <v>0.5833333333333334</v>
      </c>
      <c r="H70" s="35">
        <f>G70+H67-G67</f>
        <v>0.5937499999999999</v>
      </c>
      <c r="I70" s="35">
        <f>H70+I67-H67</f>
        <v>0.6041666666666665</v>
      </c>
      <c r="J70" s="35"/>
      <c r="K70" s="35">
        <f>I70+K67-I67</f>
        <v>0.6145833333333334</v>
      </c>
      <c r="L70" s="35">
        <f>K70+L67-K67</f>
        <v>0.6250000000000001</v>
      </c>
      <c r="M70" s="35">
        <f>L70+M67-L67</f>
        <v>0.6354166666666673</v>
      </c>
      <c r="N70" s="35">
        <f>M70+N67-M67</f>
        <v>0.645833333333334</v>
      </c>
      <c r="O70" s="35">
        <f>N70+O67-N67</f>
        <v>0.6527777777777782</v>
      </c>
      <c r="P70" s="35">
        <v>0.65625</v>
      </c>
      <c r="Q70" s="44">
        <f aca="true" t="shared" si="29" ref="Q70:W70">P70+Q67-P67</f>
        <v>0.6666666666666664</v>
      </c>
      <c r="R70" s="44">
        <f t="shared" si="29"/>
        <v>0.6770833333333333</v>
      </c>
      <c r="S70" s="44">
        <f t="shared" si="29"/>
        <v>0.6874999999999992</v>
      </c>
      <c r="T70" s="44">
        <f t="shared" si="29"/>
        <v>0.6979166666666662</v>
      </c>
      <c r="U70" s="44">
        <f t="shared" si="29"/>
        <v>0.7083333333333323</v>
      </c>
      <c r="V70" s="35">
        <f t="shared" si="29"/>
        <v>0.7187499999999991</v>
      </c>
      <c r="W70" s="35">
        <f t="shared" si="29"/>
        <v>0.7222222222222208</v>
      </c>
      <c r="X70" s="35">
        <v>0.7291666666666666</v>
      </c>
      <c r="Y70" s="90"/>
    </row>
    <row r="73" ht="12.75">
      <c r="O73" s="2" t="s">
        <v>351</v>
      </c>
    </row>
    <row r="74" spans="1:15" ht="12.75">
      <c r="A74" s="4" t="s">
        <v>9</v>
      </c>
      <c r="B74" s="100" t="s">
        <v>10</v>
      </c>
      <c r="C74" s="100"/>
      <c r="D74" s="100"/>
      <c r="E74" s="100"/>
      <c r="F74" s="100"/>
      <c r="G74" s="100"/>
      <c r="H74" s="100"/>
      <c r="O74" s="2"/>
    </row>
    <row r="75" ht="12.75">
      <c r="T75" s="2" t="s">
        <v>86</v>
      </c>
    </row>
    <row r="77" spans="1:25" ht="12.75">
      <c r="A77" s="4" t="s">
        <v>87</v>
      </c>
      <c r="B77" s="99" t="s">
        <v>7</v>
      </c>
      <c r="C77" s="99"/>
      <c r="D77" s="99"/>
      <c r="E77" s="99"/>
      <c r="F77" s="99"/>
      <c r="G77" s="99"/>
      <c r="H77" s="99"/>
      <c r="I77" s="99"/>
      <c r="J77" s="99"/>
      <c r="M77" s="98" t="s">
        <v>8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80" spans="1:27" ht="12.75">
      <c r="A80" s="31" t="s">
        <v>0</v>
      </c>
      <c r="B80" s="31" t="s">
        <v>4</v>
      </c>
      <c r="C80" s="32" t="s">
        <v>154</v>
      </c>
      <c r="D80" s="32" t="s">
        <v>131</v>
      </c>
      <c r="E80" s="32" t="s">
        <v>155</v>
      </c>
      <c r="F80" s="32" t="s">
        <v>148</v>
      </c>
      <c r="G80" s="32" t="s">
        <v>130</v>
      </c>
      <c r="H80" s="32" t="s">
        <v>131</v>
      </c>
      <c r="I80" s="32" t="s">
        <v>131</v>
      </c>
      <c r="J80" s="23"/>
      <c r="K80" s="23"/>
      <c r="L80" s="2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Z80"/>
      <c r="AA80"/>
    </row>
    <row r="81" spans="1:27" ht="12.75">
      <c r="A81" s="5" t="s">
        <v>3</v>
      </c>
      <c r="B81" s="28">
        <v>0</v>
      </c>
      <c r="C81" s="30">
        <v>0.7291666666666666</v>
      </c>
      <c r="D81" s="30">
        <v>0.75</v>
      </c>
      <c r="E81" s="30">
        <v>0.78125</v>
      </c>
      <c r="F81" s="30">
        <v>0.7916666666666666</v>
      </c>
      <c r="G81" s="30">
        <v>0.84375</v>
      </c>
      <c r="H81" s="30">
        <v>0.8645833333333334</v>
      </c>
      <c r="I81" s="29"/>
      <c r="J81" s="9"/>
      <c r="K81" s="9"/>
      <c r="L81" s="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Z81"/>
      <c r="AA81"/>
    </row>
    <row r="82" spans="1:27" ht="12.75">
      <c r="A82" s="33" t="s">
        <v>2</v>
      </c>
      <c r="B82" s="34">
        <v>0</v>
      </c>
      <c r="C82" s="32" t="s">
        <v>127</v>
      </c>
      <c r="D82" s="32" t="s">
        <v>127</v>
      </c>
      <c r="E82" s="32" t="s">
        <v>127</v>
      </c>
      <c r="F82" s="32" t="s">
        <v>127</v>
      </c>
      <c r="G82" s="32" t="s">
        <v>127</v>
      </c>
      <c r="H82" s="32" t="s">
        <v>127</v>
      </c>
      <c r="I82" s="35">
        <v>0.9236111111111112</v>
      </c>
      <c r="J82" s="9"/>
      <c r="K82" s="9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Z82"/>
      <c r="AA82"/>
    </row>
    <row r="83" spans="1:27" ht="12.75">
      <c r="A83" s="27" t="s">
        <v>104</v>
      </c>
      <c r="B83" s="28">
        <v>0.2</v>
      </c>
      <c r="C83" s="29" t="s">
        <v>127</v>
      </c>
      <c r="D83" s="29" t="s">
        <v>127</v>
      </c>
      <c r="E83" s="29" t="s">
        <v>127</v>
      </c>
      <c r="F83" s="29" t="s">
        <v>127</v>
      </c>
      <c r="G83" s="29" t="s">
        <v>127</v>
      </c>
      <c r="H83" s="29" t="s">
        <v>127</v>
      </c>
      <c r="I83" s="30">
        <v>0.9243055555555556</v>
      </c>
      <c r="J83" s="9"/>
      <c r="K83" s="9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Z83"/>
      <c r="AA83"/>
    </row>
    <row r="84" spans="1:27" ht="12.75">
      <c r="A84" s="33" t="s">
        <v>105</v>
      </c>
      <c r="B84" s="34">
        <v>0.5</v>
      </c>
      <c r="C84" s="35">
        <v>0.7298611111111111</v>
      </c>
      <c r="D84" s="35">
        <v>0.7506944444444444</v>
      </c>
      <c r="E84" s="35">
        <v>0.7819444444444444</v>
      </c>
      <c r="F84" s="35">
        <v>0.7923611111111111</v>
      </c>
      <c r="G84" s="35">
        <v>0.8444444444444444</v>
      </c>
      <c r="H84" s="35">
        <v>0.8652777777777777</v>
      </c>
      <c r="I84" s="35">
        <v>0.925</v>
      </c>
      <c r="J84" s="9"/>
      <c r="K84" s="9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Z84"/>
      <c r="AA84"/>
    </row>
    <row r="85" spans="1:27" ht="12.75">
      <c r="A85" s="27" t="s">
        <v>106</v>
      </c>
      <c r="B85" s="28">
        <v>0.7</v>
      </c>
      <c r="C85" s="30">
        <v>0.7305555555555556</v>
      </c>
      <c r="D85" s="30">
        <v>0.751388888888889</v>
      </c>
      <c r="E85" s="30">
        <v>0.782638888888889</v>
      </c>
      <c r="F85" s="30">
        <v>0.7930555555555556</v>
      </c>
      <c r="G85" s="30">
        <v>0.845138888888889</v>
      </c>
      <c r="H85" s="30">
        <v>0.8659722222222223</v>
      </c>
      <c r="I85" s="30">
        <v>0.9256944444444444</v>
      </c>
      <c r="J85" s="9"/>
      <c r="K85" s="9"/>
      <c r="L85" s="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Z85"/>
      <c r="AA85"/>
    </row>
    <row r="86" spans="1:27" ht="12.75">
      <c r="A86" s="33" t="s">
        <v>133</v>
      </c>
      <c r="B86" s="34">
        <v>1.1</v>
      </c>
      <c r="C86" s="35">
        <v>0.7312500000000001</v>
      </c>
      <c r="D86" s="35">
        <v>0.7520833333333333</v>
      </c>
      <c r="E86" s="35">
        <v>0.7833333333333333</v>
      </c>
      <c r="F86" s="35">
        <v>0.7937500000000001</v>
      </c>
      <c r="G86" s="35">
        <v>0.8458333333333333</v>
      </c>
      <c r="H86" s="35">
        <v>0.8666666666666667</v>
      </c>
      <c r="I86" s="35">
        <v>0.9263888888888889</v>
      </c>
      <c r="J86" s="9"/>
      <c r="K86" s="9"/>
      <c r="L86" s="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Z86"/>
      <c r="AA86"/>
    </row>
    <row r="87" spans="1:27" ht="12.75">
      <c r="A87" s="27" t="s">
        <v>134</v>
      </c>
      <c r="B87" s="28">
        <v>1.7</v>
      </c>
      <c r="C87" s="30">
        <v>0.7319444444444444</v>
      </c>
      <c r="D87" s="30">
        <v>0.7527777777777778</v>
      </c>
      <c r="E87" s="30">
        <v>0.7840277777777778</v>
      </c>
      <c r="F87" s="30">
        <v>0.7944444444444444</v>
      </c>
      <c r="G87" s="30">
        <v>0.8465277777777778</v>
      </c>
      <c r="H87" s="30">
        <v>0.8673611111111111</v>
      </c>
      <c r="I87" s="30">
        <v>0.9270833333333334</v>
      </c>
      <c r="J87" s="9"/>
      <c r="K87" s="9"/>
      <c r="L87" s="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Z87"/>
      <c r="AA87"/>
    </row>
    <row r="88" spans="1:27" ht="12.75">
      <c r="A88" s="33" t="s">
        <v>135</v>
      </c>
      <c r="B88" s="34">
        <v>2</v>
      </c>
      <c r="C88" s="35">
        <v>0.7326388888888888</v>
      </c>
      <c r="D88" s="35">
        <v>0.7534722222222222</v>
      </c>
      <c r="E88" s="35">
        <v>0.7847222222222222</v>
      </c>
      <c r="F88" s="35">
        <v>0.7951388888888888</v>
      </c>
      <c r="G88" s="35">
        <v>0.8472222222222222</v>
      </c>
      <c r="H88" s="35">
        <v>0.8680555555555555</v>
      </c>
      <c r="I88" s="35">
        <v>0.9277777777777777</v>
      </c>
      <c r="J88" s="9"/>
      <c r="K88" s="9"/>
      <c r="L88" s="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Z88"/>
      <c r="AA88"/>
    </row>
    <row r="89" spans="1:27" ht="12.75">
      <c r="A89" s="27" t="s">
        <v>136</v>
      </c>
      <c r="B89" s="28">
        <f>B88+0.8</f>
        <v>2.8</v>
      </c>
      <c r="C89" s="30">
        <v>0.7340277777777778</v>
      </c>
      <c r="D89" s="30">
        <v>0.7548611111111111</v>
      </c>
      <c r="E89" s="30">
        <v>0.7861111111111111</v>
      </c>
      <c r="F89" s="30">
        <v>0.7965277777777778</v>
      </c>
      <c r="G89" s="30">
        <v>0.8486111111111111</v>
      </c>
      <c r="H89" s="30">
        <v>0.8694444444444445</v>
      </c>
      <c r="I89" s="30">
        <v>0.9284722222222223</v>
      </c>
      <c r="J89" s="9"/>
      <c r="K89" s="9"/>
      <c r="L89" s="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Z89"/>
      <c r="AA89"/>
    </row>
    <row r="90" spans="1:27" ht="12.75">
      <c r="A90" s="33" t="s">
        <v>137</v>
      </c>
      <c r="B90" s="34">
        <v>3.5</v>
      </c>
      <c r="C90" s="35">
        <v>0.7347222222222222</v>
      </c>
      <c r="D90" s="35">
        <v>0.7555555555555555</v>
      </c>
      <c r="E90" s="35">
        <v>0.7868055555555555</v>
      </c>
      <c r="F90" s="35">
        <v>0.7972222222222222</v>
      </c>
      <c r="G90" s="35">
        <v>0.8493055555555555</v>
      </c>
      <c r="H90" s="35">
        <v>0.8701388888888889</v>
      </c>
      <c r="I90" s="35">
        <v>0.9291666666666667</v>
      </c>
      <c r="J90" s="9"/>
      <c r="K90" s="9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Z90"/>
      <c r="AA90"/>
    </row>
    <row r="91" spans="1:27" ht="12.75">
      <c r="A91" s="27" t="s">
        <v>138</v>
      </c>
      <c r="B91" s="28">
        <v>4.2</v>
      </c>
      <c r="C91" s="30">
        <v>0.7361111111111112</v>
      </c>
      <c r="D91" s="30">
        <v>0.7569444444444445</v>
      </c>
      <c r="E91" s="30">
        <v>0.7881944444444445</v>
      </c>
      <c r="F91" s="30">
        <v>0.7986111111111112</v>
      </c>
      <c r="G91" s="30">
        <v>0.8506944444444445</v>
      </c>
      <c r="H91" s="30">
        <v>0.8715277777777778</v>
      </c>
      <c r="I91" s="30">
        <v>0.9298611111111111</v>
      </c>
      <c r="J91" s="9"/>
      <c r="K91" s="9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Z91"/>
      <c r="AA91"/>
    </row>
    <row r="92" spans="1:27" ht="12.75">
      <c r="A92" s="33" t="s">
        <v>397</v>
      </c>
      <c r="B92" s="34">
        <v>4.6</v>
      </c>
      <c r="C92" s="35">
        <v>0.7368055555555556</v>
      </c>
      <c r="D92" s="35">
        <v>0.7576388888888889</v>
      </c>
      <c r="E92" s="35">
        <v>0.7888888888888889</v>
      </c>
      <c r="F92" s="35">
        <v>0.7993055555555556</v>
      </c>
      <c r="G92" s="35">
        <v>0.8513888888888889</v>
      </c>
      <c r="H92" s="35">
        <v>0.8722222222222222</v>
      </c>
      <c r="I92" s="35">
        <v>0.9305555555555555</v>
      </c>
      <c r="J92" s="9"/>
      <c r="K92" s="9"/>
      <c r="L92" s="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Z92"/>
      <c r="AA92"/>
    </row>
    <row r="93" spans="1:27" ht="12.75">
      <c r="A93" s="27" t="s">
        <v>139</v>
      </c>
      <c r="B93" s="28">
        <f>B92+0.8</f>
        <v>5.3999999999999995</v>
      </c>
      <c r="C93" s="30">
        <v>0.7388888888888889</v>
      </c>
      <c r="D93" s="30">
        <v>0.7597222222222223</v>
      </c>
      <c r="E93" s="30">
        <v>0.7909722222222223</v>
      </c>
      <c r="F93" s="30">
        <v>0.8013888888888889</v>
      </c>
      <c r="G93" s="30">
        <v>0.8534722222222223</v>
      </c>
      <c r="H93" s="30">
        <v>0.8743055555555556</v>
      </c>
      <c r="I93" s="30">
        <v>0.9326388888888889</v>
      </c>
      <c r="J93" s="9"/>
      <c r="K93" s="9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Z93"/>
      <c r="AA93"/>
    </row>
    <row r="94" spans="1:27" ht="12.75">
      <c r="A94" s="33" t="s">
        <v>140</v>
      </c>
      <c r="B94" s="34">
        <v>5.7</v>
      </c>
      <c r="C94" s="35">
        <v>0.7395833333333334</v>
      </c>
      <c r="D94" s="35">
        <v>0.7604166666666666</v>
      </c>
      <c r="E94" s="35">
        <v>0.7916666666666666</v>
      </c>
      <c r="F94" s="35">
        <v>0.8020833333333334</v>
      </c>
      <c r="G94" s="35">
        <v>0.8541666666666666</v>
      </c>
      <c r="H94" s="35">
        <v>0.875</v>
      </c>
      <c r="I94" s="35">
        <v>0.9333333333333332</v>
      </c>
      <c r="J94" s="9"/>
      <c r="K94" s="9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Z94"/>
      <c r="AA94"/>
    </row>
    <row r="95" spans="1:27" ht="12.75">
      <c r="A95" s="27" t="s">
        <v>141</v>
      </c>
      <c r="B95" s="28">
        <v>6.2</v>
      </c>
      <c r="C95" s="30">
        <v>0.7402777777777777</v>
      </c>
      <c r="D95" s="30">
        <v>0.7611111111111111</v>
      </c>
      <c r="E95" s="30">
        <v>0.7923611111111111</v>
      </c>
      <c r="F95" s="30">
        <v>0.8027777777777777</v>
      </c>
      <c r="G95" s="30">
        <v>0.8548611111111111</v>
      </c>
      <c r="H95" s="30">
        <v>0.8756944444444444</v>
      </c>
      <c r="I95" s="30">
        <v>0.9340277777777778</v>
      </c>
      <c r="J95" s="9"/>
      <c r="K95" s="9"/>
      <c r="L95" s="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Z95"/>
      <c r="AA95"/>
    </row>
    <row r="96" spans="1:27" ht="12.75">
      <c r="A96" s="33" t="s">
        <v>142</v>
      </c>
      <c r="B96" s="34">
        <v>6.9</v>
      </c>
      <c r="C96" s="35">
        <v>0.7416666666666667</v>
      </c>
      <c r="D96" s="35">
        <v>0.7625</v>
      </c>
      <c r="E96" s="35">
        <v>0.79375</v>
      </c>
      <c r="F96" s="35">
        <v>0.8041666666666667</v>
      </c>
      <c r="G96" s="35">
        <v>0.85625</v>
      </c>
      <c r="H96" s="35">
        <v>0.8770833333333333</v>
      </c>
      <c r="I96" s="35">
        <v>0.9347222222222222</v>
      </c>
      <c r="J96" s="9"/>
      <c r="K96" s="9"/>
      <c r="L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Z96"/>
      <c r="AA96"/>
    </row>
    <row r="97" spans="1:27" ht="12.75">
      <c r="A97" s="27" t="s">
        <v>143</v>
      </c>
      <c r="B97" s="28">
        <v>7.4</v>
      </c>
      <c r="C97" s="30">
        <v>0.7430555555555555</v>
      </c>
      <c r="D97" s="30">
        <v>0.7638888888888888</v>
      </c>
      <c r="E97" s="30">
        <v>0.7951388888888888</v>
      </c>
      <c r="F97" s="30">
        <v>0.8055555555555555</v>
      </c>
      <c r="G97" s="30">
        <v>0.8576388888888888</v>
      </c>
      <c r="H97" s="30">
        <v>0.8784722222222222</v>
      </c>
      <c r="I97" s="30">
        <v>0.9354166666666667</v>
      </c>
      <c r="J97" s="9"/>
      <c r="K97" s="9"/>
      <c r="L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Z97"/>
      <c r="AA97"/>
    </row>
    <row r="98" spans="1:27" ht="12.75">
      <c r="A98" s="33" t="s">
        <v>144</v>
      </c>
      <c r="B98" s="34">
        <v>7.8</v>
      </c>
      <c r="C98" s="35">
        <v>0.7444444444444445</v>
      </c>
      <c r="D98" s="35">
        <v>0.7652777777777778</v>
      </c>
      <c r="E98" s="35">
        <v>0.7965277777777778</v>
      </c>
      <c r="F98" s="35">
        <v>0.8069444444444445</v>
      </c>
      <c r="G98" s="35">
        <v>0.8590277777777778</v>
      </c>
      <c r="H98" s="35">
        <v>0.8798611111111111</v>
      </c>
      <c r="I98" s="35">
        <v>0.936111111111111</v>
      </c>
      <c r="J98" s="9"/>
      <c r="K98" s="9"/>
      <c r="L98" s="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Z98"/>
      <c r="AA98"/>
    </row>
    <row r="99" spans="1:27" ht="12.75">
      <c r="A99" s="27" t="s">
        <v>145</v>
      </c>
      <c r="B99" s="28">
        <f>B98+0.4</f>
        <v>8.2</v>
      </c>
      <c r="C99" s="30">
        <v>0.7451388888888889</v>
      </c>
      <c r="D99" s="30">
        <v>0.7659722222222222</v>
      </c>
      <c r="E99" s="30">
        <v>0.7972222222222222</v>
      </c>
      <c r="F99" s="30">
        <v>0.8076388888888889</v>
      </c>
      <c r="G99" s="30">
        <v>0.8597222222222222</v>
      </c>
      <c r="H99" s="30">
        <v>0.8805555555555555</v>
      </c>
      <c r="I99" s="30">
        <v>0.9368055555555556</v>
      </c>
      <c r="J99" s="9"/>
      <c r="K99" s="9"/>
      <c r="L99" s="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Z99"/>
      <c r="AA99"/>
    </row>
    <row r="100" spans="1:27" ht="12.75">
      <c r="A100" s="33" t="s">
        <v>146</v>
      </c>
      <c r="B100" s="34">
        <v>8.8</v>
      </c>
      <c r="C100" s="35">
        <v>0.7465277777777778</v>
      </c>
      <c r="D100" s="35">
        <v>0.7673611111111112</v>
      </c>
      <c r="E100" s="35">
        <v>0.7986111111111112</v>
      </c>
      <c r="F100" s="35">
        <v>0.8090277777777778</v>
      </c>
      <c r="G100" s="35">
        <v>0.8611111111111112</v>
      </c>
      <c r="H100" s="35">
        <v>0.8819444444444445</v>
      </c>
      <c r="I100" s="35">
        <v>0.9375</v>
      </c>
      <c r="J100" s="9"/>
      <c r="K100" s="9"/>
      <c r="L100" s="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Z100"/>
      <c r="AA100"/>
    </row>
    <row r="101" spans="1:27" ht="12.75">
      <c r="A101" s="27" t="s">
        <v>147</v>
      </c>
      <c r="B101" s="28">
        <v>9.4</v>
      </c>
      <c r="C101" s="30">
        <v>0.7479166666666667</v>
      </c>
      <c r="D101" s="30">
        <v>0.7687499999999999</v>
      </c>
      <c r="E101" s="30">
        <v>0.7999999999999999</v>
      </c>
      <c r="F101" s="30">
        <v>0.8104166666666667</v>
      </c>
      <c r="G101" s="30">
        <v>0.8624999999999999</v>
      </c>
      <c r="H101" s="30">
        <v>0.8833333333333333</v>
      </c>
      <c r="I101" s="30">
        <v>0.938888888888889</v>
      </c>
      <c r="J101" s="9"/>
      <c r="K101" s="9"/>
      <c r="L101" s="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Z101"/>
      <c r="AA101"/>
    </row>
    <row r="102" spans="1:27" ht="12.75">
      <c r="A102" s="33" t="s">
        <v>119</v>
      </c>
      <c r="B102" s="34">
        <v>9.8</v>
      </c>
      <c r="C102" s="35">
        <v>0.748611111111111</v>
      </c>
      <c r="D102" s="35">
        <v>0.7694444444444444</v>
      </c>
      <c r="E102" s="35">
        <v>0.8006944444444444</v>
      </c>
      <c r="F102" s="35">
        <v>0.811111111111111</v>
      </c>
      <c r="G102" s="35">
        <v>0.8631944444444444</v>
      </c>
      <c r="H102" s="35">
        <v>0.8840277777777777</v>
      </c>
      <c r="I102" s="35">
        <v>0.9395833333333333</v>
      </c>
      <c r="J102" s="9"/>
      <c r="K102" s="9"/>
      <c r="L102" s="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Z102"/>
      <c r="AA102"/>
    </row>
    <row r="103" spans="1:27" ht="12.75">
      <c r="A103" s="27" t="s">
        <v>120</v>
      </c>
      <c r="B103" s="28">
        <f>B102+0.2</f>
        <v>10</v>
      </c>
      <c r="C103" s="30">
        <v>0.7493055555555556</v>
      </c>
      <c r="D103" s="30">
        <v>0.7701388888888889</v>
      </c>
      <c r="E103" s="30">
        <v>0.8013888888888889</v>
      </c>
      <c r="F103" s="30">
        <v>0.8118055555555556</v>
      </c>
      <c r="G103" s="30">
        <v>0.8638888888888889</v>
      </c>
      <c r="H103" s="30">
        <v>0.8847222222222223</v>
      </c>
      <c r="I103" s="30">
        <v>0.9402777777777778</v>
      </c>
      <c r="J103" s="9"/>
      <c r="K103" s="9"/>
      <c r="L103" s="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Z103"/>
      <c r="AA103"/>
    </row>
    <row r="104" spans="1:27" ht="12.75">
      <c r="A104" s="33" t="s">
        <v>121</v>
      </c>
      <c r="B104" s="34">
        <v>10.3</v>
      </c>
      <c r="C104" s="32" t="s">
        <v>127</v>
      </c>
      <c r="D104" s="32" t="s">
        <v>127</v>
      </c>
      <c r="E104" s="32" t="s">
        <v>127</v>
      </c>
      <c r="F104" s="32" t="s">
        <v>127</v>
      </c>
      <c r="G104" s="32" t="s">
        <v>127</v>
      </c>
      <c r="H104" s="32" t="s">
        <v>127</v>
      </c>
      <c r="I104" s="32" t="s">
        <v>127</v>
      </c>
      <c r="J104" s="9"/>
      <c r="K104" s="9"/>
      <c r="L104" s="9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Z104"/>
      <c r="AA104"/>
    </row>
    <row r="105" spans="1:25" ht="12.75">
      <c r="A105" s="27" t="s">
        <v>122</v>
      </c>
      <c r="B105" s="28">
        <v>10.5</v>
      </c>
      <c r="C105" s="29" t="s">
        <v>127</v>
      </c>
      <c r="D105" s="29" t="s">
        <v>127</v>
      </c>
      <c r="E105" s="29" t="s">
        <v>127</v>
      </c>
      <c r="F105" s="29" t="s">
        <v>127</v>
      </c>
      <c r="G105" s="29" t="s">
        <v>127</v>
      </c>
      <c r="H105" s="29" t="s">
        <v>127</v>
      </c>
      <c r="I105" s="29" t="s">
        <v>127</v>
      </c>
      <c r="J105" s="9"/>
      <c r="K105" s="9"/>
      <c r="L105" s="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9" ht="12.75">
      <c r="A106" s="33" t="s">
        <v>123</v>
      </c>
      <c r="B106" s="34">
        <f>B105+0</f>
        <v>10.5</v>
      </c>
      <c r="C106" s="35">
        <v>0.75</v>
      </c>
      <c r="D106" s="35">
        <v>0.7708333333333334</v>
      </c>
      <c r="E106" s="35">
        <v>0.8020833333333334</v>
      </c>
      <c r="F106" s="35">
        <v>0.8125</v>
      </c>
      <c r="G106" s="35">
        <v>0.8645833333333334</v>
      </c>
      <c r="H106" s="35">
        <v>0.8854166666666666</v>
      </c>
      <c r="I106" s="35">
        <v>0.9409722222222222</v>
      </c>
    </row>
  </sheetData>
  <sheetProtection/>
  <mergeCells count="9">
    <mergeCell ref="B2:H2"/>
    <mergeCell ref="B38:H38"/>
    <mergeCell ref="B74:H74"/>
    <mergeCell ref="B41:J41"/>
    <mergeCell ref="M41:Y41"/>
    <mergeCell ref="B77:J77"/>
    <mergeCell ref="M77:Y77"/>
    <mergeCell ref="B5:J5"/>
    <mergeCell ref="M5:Y5"/>
  </mergeCells>
  <printOptions/>
  <pageMargins left="0.3937007874015748" right="0.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8"/>
  <sheetViews>
    <sheetView tabSelected="1" zoomScalePageLayoutView="0" workbookViewId="0" topLeftCell="A34">
      <selection activeCell="A24" sqref="A24"/>
    </sheetView>
  </sheetViews>
  <sheetFormatPr defaultColWidth="9.00390625" defaultRowHeight="12.75"/>
  <cols>
    <col min="1" max="1" width="16.125" style="0" customWidth="1"/>
    <col min="2" max="2" width="4.25390625" style="0" customWidth="1"/>
    <col min="3" max="53" width="5.125" style="0" customWidth="1"/>
    <col min="54" max="54" width="5.375" style="0" customWidth="1"/>
  </cols>
  <sheetData>
    <row r="1" ht="12.75">
      <c r="O1" s="2" t="s">
        <v>350</v>
      </c>
    </row>
    <row r="2" spans="1:16" ht="12.75">
      <c r="A2" s="4" t="s">
        <v>9</v>
      </c>
      <c r="B2" s="98" t="s">
        <v>10</v>
      </c>
      <c r="C2" s="98"/>
      <c r="D2" s="98"/>
      <c r="E2" s="98"/>
      <c r="F2" s="98"/>
      <c r="G2" s="98"/>
      <c r="H2" s="98"/>
      <c r="I2" s="98"/>
      <c r="J2" s="98"/>
      <c r="K2" s="98"/>
      <c r="L2" s="2"/>
      <c r="M2" s="2"/>
      <c r="N2" s="2"/>
      <c r="O2" s="2"/>
      <c r="P2" s="2"/>
    </row>
    <row r="3" spans="2:21" ht="12.75">
      <c r="B3" s="1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U3" t="s">
        <v>84</v>
      </c>
    </row>
    <row r="4" spans="2:16" ht="12.75">
      <c r="B4" s="1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12.75">
      <c r="A5" s="100" t="s">
        <v>88</v>
      </c>
      <c r="B5" s="100"/>
      <c r="C5" s="100"/>
      <c r="D5" s="3"/>
      <c r="E5" s="98" t="s">
        <v>8</v>
      </c>
      <c r="F5" s="98"/>
      <c r="G5" s="98"/>
      <c r="H5" s="98"/>
      <c r="I5" s="98"/>
      <c r="J5" s="98"/>
      <c r="K5" s="98"/>
      <c r="L5" s="98"/>
      <c r="M5" s="98"/>
      <c r="N5" s="98"/>
      <c r="O5" s="2"/>
      <c r="P5" s="2"/>
    </row>
    <row r="6" spans="2:16" ht="12.75">
      <c r="B6" s="1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2:16" ht="12.75">
      <c r="B7" s="1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54" ht="12.75">
      <c r="A8" s="31" t="s">
        <v>0</v>
      </c>
      <c r="B8" s="31" t="s">
        <v>4</v>
      </c>
      <c r="C8" s="32" t="s">
        <v>124</v>
      </c>
      <c r="D8" s="32" t="s">
        <v>124</v>
      </c>
      <c r="E8" s="32" t="s">
        <v>124</v>
      </c>
      <c r="F8" s="32" t="s">
        <v>124</v>
      </c>
      <c r="G8" s="32" t="s">
        <v>5</v>
      </c>
      <c r="H8" s="32" t="s">
        <v>124</v>
      </c>
      <c r="I8" s="32" t="s">
        <v>5</v>
      </c>
      <c r="J8" s="32" t="s">
        <v>5</v>
      </c>
      <c r="K8" s="32" t="s">
        <v>5</v>
      </c>
      <c r="L8" s="32" t="s">
        <v>5</v>
      </c>
      <c r="M8" s="32" t="s">
        <v>125</v>
      </c>
      <c r="N8" s="32" t="s">
        <v>5</v>
      </c>
      <c r="O8" s="32" t="s">
        <v>5</v>
      </c>
      <c r="P8" s="32" t="s">
        <v>5</v>
      </c>
      <c r="Q8" s="32" t="s">
        <v>6</v>
      </c>
      <c r="R8" s="32" t="s">
        <v>5</v>
      </c>
      <c r="S8" s="32" t="s">
        <v>5</v>
      </c>
      <c r="T8" s="32" t="s">
        <v>125</v>
      </c>
      <c r="U8" s="32" t="s">
        <v>5</v>
      </c>
      <c r="V8" s="32" t="s">
        <v>5</v>
      </c>
      <c r="W8" s="32" t="s">
        <v>128</v>
      </c>
      <c r="X8" s="32" t="s">
        <v>5</v>
      </c>
      <c r="Y8" s="32" t="s">
        <v>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4"/>
      <c r="AZ8" s="24"/>
      <c r="BA8" s="24"/>
      <c r="BB8" s="25"/>
    </row>
    <row r="9" spans="1:55" ht="12.75">
      <c r="A9" s="5" t="s">
        <v>3</v>
      </c>
      <c r="B9" s="28">
        <v>0</v>
      </c>
      <c r="C9" s="30">
        <v>0.2152777777777778</v>
      </c>
      <c r="D9" s="29"/>
      <c r="E9" s="29"/>
      <c r="F9" s="29"/>
      <c r="G9" s="30">
        <v>0.34375</v>
      </c>
      <c r="H9" s="30">
        <v>0.3541666666666667</v>
      </c>
      <c r="I9" s="30">
        <v>0.3645833333333333</v>
      </c>
      <c r="J9" s="30">
        <v>0.375</v>
      </c>
      <c r="K9" s="30">
        <v>0.3854166666666667</v>
      </c>
      <c r="L9" s="30">
        <v>0.3958333333333333</v>
      </c>
      <c r="M9" s="30">
        <v>0.40625</v>
      </c>
      <c r="N9" s="30">
        <v>0.4166666666666667</v>
      </c>
      <c r="O9" s="30">
        <v>0.4270833333333333</v>
      </c>
      <c r="P9" s="30">
        <v>0.4375</v>
      </c>
      <c r="Q9" s="30">
        <v>0.4479166666666667</v>
      </c>
      <c r="R9" s="30">
        <v>0.4583333333333333</v>
      </c>
      <c r="S9" s="30">
        <v>0.46875</v>
      </c>
      <c r="T9" s="30">
        <v>0.4791666666666667</v>
      </c>
      <c r="U9" s="30">
        <v>0.4895833333333333</v>
      </c>
      <c r="V9" s="30">
        <v>0.5</v>
      </c>
      <c r="W9" s="30">
        <v>0.5104166666666666</v>
      </c>
      <c r="X9" s="30">
        <v>0.5208333333333334</v>
      </c>
      <c r="Y9" s="30">
        <v>0.53125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7"/>
    </row>
    <row r="10" spans="1:55" ht="12.75">
      <c r="A10" s="33" t="s">
        <v>2</v>
      </c>
      <c r="B10" s="34">
        <v>0</v>
      </c>
      <c r="C10" s="32" t="s">
        <v>126</v>
      </c>
      <c r="D10" s="35">
        <v>0.2569444444444445</v>
      </c>
      <c r="E10" s="35">
        <v>0.28125</v>
      </c>
      <c r="F10" s="35">
        <v>0.3090277777777778</v>
      </c>
      <c r="G10" s="32" t="s">
        <v>127</v>
      </c>
      <c r="H10" s="32" t="s">
        <v>127</v>
      </c>
      <c r="I10" s="32" t="s">
        <v>127</v>
      </c>
      <c r="J10" s="32" t="s">
        <v>127</v>
      </c>
      <c r="K10" s="32" t="s">
        <v>127</v>
      </c>
      <c r="L10" s="32" t="s">
        <v>127</v>
      </c>
      <c r="M10" s="32" t="s">
        <v>127</v>
      </c>
      <c r="N10" s="32" t="s">
        <v>127</v>
      </c>
      <c r="O10" s="32" t="s">
        <v>127</v>
      </c>
      <c r="P10" s="32" t="s">
        <v>127</v>
      </c>
      <c r="Q10" s="32" t="s">
        <v>127</v>
      </c>
      <c r="R10" s="32" t="s">
        <v>127</v>
      </c>
      <c r="S10" s="32" t="s">
        <v>127</v>
      </c>
      <c r="T10" s="32" t="s">
        <v>127</v>
      </c>
      <c r="U10" s="32" t="s">
        <v>127</v>
      </c>
      <c r="V10" s="32" t="s">
        <v>127</v>
      </c>
      <c r="W10" s="32" t="s">
        <v>127</v>
      </c>
      <c r="X10" s="32" t="s">
        <v>127</v>
      </c>
      <c r="Y10" s="32" t="s">
        <v>127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2.75">
      <c r="A11" s="27" t="s">
        <v>104</v>
      </c>
      <c r="B11" s="28">
        <v>0.3</v>
      </c>
      <c r="C11" s="29" t="s">
        <v>126</v>
      </c>
      <c r="D11" s="30">
        <v>0.2576388888888889</v>
      </c>
      <c r="E11" s="30">
        <v>0.2819444444444445</v>
      </c>
      <c r="F11" s="30">
        <v>0.30972222222222223</v>
      </c>
      <c r="G11" s="29" t="s">
        <v>127</v>
      </c>
      <c r="H11" s="29" t="s">
        <v>127</v>
      </c>
      <c r="I11" s="29" t="s">
        <v>127</v>
      </c>
      <c r="J11" s="29" t="s">
        <v>127</v>
      </c>
      <c r="K11" s="29" t="s">
        <v>127</v>
      </c>
      <c r="L11" s="29" t="s">
        <v>127</v>
      </c>
      <c r="M11" s="29" t="s">
        <v>127</v>
      </c>
      <c r="N11" s="29" t="s">
        <v>127</v>
      </c>
      <c r="O11" s="29" t="s">
        <v>127</v>
      </c>
      <c r="P11" s="29" t="s">
        <v>127</v>
      </c>
      <c r="Q11" s="29" t="s">
        <v>127</v>
      </c>
      <c r="R11" s="29" t="s">
        <v>127</v>
      </c>
      <c r="S11" s="29" t="s">
        <v>127</v>
      </c>
      <c r="T11" s="29" t="s">
        <v>127</v>
      </c>
      <c r="U11" s="29" t="s">
        <v>127</v>
      </c>
      <c r="V11" s="29" t="s">
        <v>127</v>
      </c>
      <c r="W11" s="29" t="s">
        <v>127</v>
      </c>
      <c r="X11" s="29" t="s">
        <v>127</v>
      </c>
      <c r="Y11" s="29" t="s">
        <v>127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3" t="s">
        <v>105</v>
      </c>
      <c r="B12" s="34">
        <v>0.5</v>
      </c>
      <c r="C12" s="35">
        <v>0.21597222222222223</v>
      </c>
      <c r="D12" s="35">
        <v>0.25833333333333336</v>
      </c>
      <c r="E12" s="35">
        <v>0.28263888888888894</v>
      </c>
      <c r="F12" s="35">
        <v>0.3104166666666666</v>
      </c>
      <c r="G12" s="35">
        <v>0.3444444444444445</v>
      </c>
      <c r="H12" s="35">
        <v>0.3548611111111111</v>
      </c>
      <c r="I12" s="35">
        <v>0.3652777777777778</v>
      </c>
      <c r="J12" s="35">
        <v>0.3756944444444445</v>
      </c>
      <c r="K12" s="35">
        <v>0.3861111111111111</v>
      </c>
      <c r="L12" s="35">
        <v>0.3965277777777778</v>
      </c>
      <c r="M12" s="35">
        <v>0.4069444444444445</v>
      </c>
      <c r="N12" s="35">
        <v>0.4173611111111111</v>
      </c>
      <c r="O12" s="35">
        <v>0.4277777777777778</v>
      </c>
      <c r="P12" s="35">
        <v>0.4381944444444445</v>
      </c>
      <c r="Q12" s="35">
        <v>0.4486111111111111</v>
      </c>
      <c r="R12" s="35">
        <v>0.4590277777777778</v>
      </c>
      <c r="S12" s="35">
        <v>0.4694444444444445</v>
      </c>
      <c r="T12" s="35">
        <v>0.4798611111111111</v>
      </c>
      <c r="U12" s="35">
        <v>0.4902777777777778</v>
      </c>
      <c r="V12" s="35">
        <v>0.5006944444444444</v>
      </c>
      <c r="W12" s="35">
        <v>0.5111111111111112</v>
      </c>
      <c r="X12" s="35">
        <v>0.5215277777777778</v>
      </c>
      <c r="Y12" s="35">
        <v>0.5319444444444444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2.75">
      <c r="A13" s="27" t="s">
        <v>106</v>
      </c>
      <c r="B13" s="28">
        <v>0.7</v>
      </c>
      <c r="C13" s="30">
        <v>0.21666666666666667</v>
      </c>
      <c r="D13" s="30">
        <v>0.25902777777777786</v>
      </c>
      <c r="E13" s="30">
        <v>0.2833333333333334</v>
      </c>
      <c r="F13" s="30">
        <v>0.31111111111111106</v>
      </c>
      <c r="G13" s="30">
        <v>0.3451388888888889</v>
      </c>
      <c r="H13" s="30">
        <v>0.35555555555555557</v>
      </c>
      <c r="I13" s="30">
        <v>0.3659722222222222</v>
      </c>
      <c r="J13" s="30">
        <v>0.3763888888888889</v>
      </c>
      <c r="K13" s="30">
        <v>0.38680555555555557</v>
      </c>
      <c r="L13" s="30">
        <v>0.3972222222222222</v>
      </c>
      <c r="M13" s="30">
        <v>0.4076388888888889</v>
      </c>
      <c r="N13" s="30">
        <v>0.41805555555555557</v>
      </c>
      <c r="O13" s="30">
        <v>0.4284722222222222</v>
      </c>
      <c r="P13" s="30">
        <v>0.4388888888888889</v>
      </c>
      <c r="Q13" s="30">
        <v>0.44930555555555557</v>
      </c>
      <c r="R13" s="30">
        <v>0.4597222222222222</v>
      </c>
      <c r="S13" s="30">
        <v>0.4701388888888889</v>
      </c>
      <c r="T13" s="30">
        <v>0.48055555555555557</v>
      </c>
      <c r="U13" s="30">
        <v>0.4909722222222222</v>
      </c>
      <c r="V13" s="30">
        <v>0.5013888888888889</v>
      </c>
      <c r="W13" s="30">
        <v>0.5118055555555555</v>
      </c>
      <c r="X13" s="30">
        <v>0.5222222222222223</v>
      </c>
      <c r="Y13" s="30">
        <v>0.5326388888888889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2.75">
      <c r="A14" s="33" t="s">
        <v>107</v>
      </c>
      <c r="B14" s="34">
        <v>1.1</v>
      </c>
      <c r="C14" s="35">
        <v>0.21736111111111112</v>
      </c>
      <c r="D14" s="35">
        <v>0.2597222222222223</v>
      </c>
      <c r="E14" s="35">
        <v>0.28402777777777777</v>
      </c>
      <c r="F14" s="35">
        <v>0.3118055555555555</v>
      </c>
      <c r="G14" s="35">
        <v>0.3458333333333334</v>
      </c>
      <c r="H14" s="35">
        <v>0.35625</v>
      </c>
      <c r="I14" s="35">
        <v>0.3666666666666667</v>
      </c>
      <c r="J14" s="35">
        <v>0.3770833333333334</v>
      </c>
      <c r="K14" s="35">
        <v>0.3875</v>
      </c>
      <c r="L14" s="35">
        <v>0.3979166666666667</v>
      </c>
      <c r="M14" s="35">
        <v>0.4083333333333334</v>
      </c>
      <c r="N14" s="35">
        <v>0.41875</v>
      </c>
      <c r="O14" s="35">
        <v>0.4291666666666667</v>
      </c>
      <c r="P14" s="35">
        <v>0.4395833333333334</v>
      </c>
      <c r="Q14" s="35">
        <v>0.45</v>
      </c>
      <c r="R14" s="35">
        <v>0.4604166666666667</v>
      </c>
      <c r="S14" s="35">
        <v>0.4708333333333334</v>
      </c>
      <c r="T14" s="35">
        <v>0.48125</v>
      </c>
      <c r="U14" s="35">
        <v>0.4916666666666667</v>
      </c>
      <c r="V14" s="35">
        <v>0.5020833333333333</v>
      </c>
      <c r="W14" s="35">
        <v>0.5125000000000001</v>
      </c>
      <c r="X14" s="35">
        <v>0.5229166666666667</v>
      </c>
      <c r="Y14" s="35">
        <v>0.5333333333333333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.75">
      <c r="A15" s="27" t="s">
        <v>108</v>
      </c>
      <c r="B15" s="28">
        <v>1.7</v>
      </c>
      <c r="C15" s="30">
        <v>0.21875</v>
      </c>
      <c r="D15" s="30">
        <v>0.2604166666666667</v>
      </c>
      <c r="E15" s="30">
        <v>0.2847222222222222</v>
      </c>
      <c r="F15" s="30">
        <v>0.3125</v>
      </c>
      <c r="G15" s="30">
        <v>0.34722222222222227</v>
      </c>
      <c r="H15" s="30">
        <v>0.3576388888888889</v>
      </c>
      <c r="I15" s="30">
        <v>0.3680555555555556</v>
      </c>
      <c r="J15" s="30">
        <v>0.37847222222222227</v>
      </c>
      <c r="K15" s="30">
        <v>0.3888888888888889</v>
      </c>
      <c r="L15" s="30">
        <v>0.3993055555555556</v>
      </c>
      <c r="M15" s="30">
        <v>0.40972222222222227</v>
      </c>
      <c r="N15" s="30">
        <v>0.4201388888888889</v>
      </c>
      <c r="O15" s="30">
        <v>0.4305555555555556</v>
      </c>
      <c r="P15" s="30">
        <v>0.44097222222222227</v>
      </c>
      <c r="Q15" s="30">
        <v>0.4513888888888889</v>
      </c>
      <c r="R15" s="30">
        <v>0.4618055555555556</v>
      </c>
      <c r="S15" s="30">
        <v>0.47222222222222227</v>
      </c>
      <c r="T15" s="30">
        <v>0.4826388888888889</v>
      </c>
      <c r="U15" s="30">
        <v>0.4930555555555556</v>
      </c>
      <c r="V15" s="30">
        <v>0.5034722222222222</v>
      </c>
      <c r="W15" s="30">
        <v>0.513888888888889</v>
      </c>
      <c r="X15" s="30">
        <v>0.5243055555555556</v>
      </c>
      <c r="Y15" s="30">
        <v>0.5347222222222222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2.75">
      <c r="A16" s="33" t="s">
        <v>109</v>
      </c>
      <c r="B16" s="34">
        <v>2.3</v>
      </c>
      <c r="C16" s="35">
        <v>0.22013888888888888</v>
      </c>
      <c r="D16" s="35">
        <v>0.2618055555555556</v>
      </c>
      <c r="E16" s="35">
        <v>0.2861111111111111</v>
      </c>
      <c r="F16" s="35">
        <v>0.3138888888888888</v>
      </c>
      <c r="G16" s="35">
        <v>0.348611111111111</v>
      </c>
      <c r="H16" s="35">
        <v>0.3590277777777778</v>
      </c>
      <c r="I16" s="35">
        <v>0.3694444444444443</v>
      </c>
      <c r="J16" s="35">
        <v>0.37986111111111104</v>
      </c>
      <c r="K16" s="35">
        <v>0.3902777777777775</v>
      </c>
      <c r="L16" s="35">
        <v>0.40069444444444424</v>
      </c>
      <c r="M16" s="35">
        <v>0.4111111111111108</v>
      </c>
      <c r="N16" s="35">
        <v>0.42152777777777745</v>
      </c>
      <c r="O16" s="35">
        <v>0.43194444444444413</v>
      </c>
      <c r="P16" s="35">
        <v>0.4423611111111108</v>
      </c>
      <c r="Q16" s="35">
        <v>0.45277777777777745</v>
      </c>
      <c r="R16" s="35">
        <v>0.46319444444444413</v>
      </c>
      <c r="S16" s="35">
        <v>0.4736111111111108</v>
      </c>
      <c r="T16" s="35">
        <v>0.48402777777777745</v>
      </c>
      <c r="U16" s="35">
        <v>0.49444444444444446</v>
      </c>
      <c r="V16" s="35">
        <v>0.5048611111111111</v>
      </c>
      <c r="W16" s="35">
        <v>0.5152777777777777</v>
      </c>
      <c r="X16" s="35">
        <v>0.5256944444444447</v>
      </c>
      <c r="Y16" s="35">
        <v>0.5361111111111114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2.75">
      <c r="A17" s="27" t="s">
        <v>83</v>
      </c>
      <c r="B17" s="28">
        <v>2.7</v>
      </c>
      <c r="C17" s="30">
        <v>0.22083333333333333</v>
      </c>
      <c r="D17" s="30">
        <v>0.26250000000000007</v>
      </c>
      <c r="E17" s="30">
        <v>0.28680555555555554</v>
      </c>
      <c r="F17" s="30">
        <v>0.3145833333333332</v>
      </c>
      <c r="G17" s="30">
        <v>0.3493055555555554</v>
      </c>
      <c r="H17" s="30">
        <v>0.3597222222222223</v>
      </c>
      <c r="I17" s="30">
        <v>0.37013888888888874</v>
      </c>
      <c r="J17" s="30">
        <v>0.3805555555555555</v>
      </c>
      <c r="K17" s="30">
        <v>0.390972222222222</v>
      </c>
      <c r="L17" s="30">
        <v>0.4013888888888888</v>
      </c>
      <c r="M17" s="30">
        <v>0.4118055555555553</v>
      </c>
      <c r="N17" s="30">
        <v>0.422222222222222</v>
      </c>
      <c r="O17" s="30">
        <v>0.43263888888888863</v>
      </c>
      <c r="P17" s="30">
        <v>0.4430555555555553</v>
      </c>
      <c r="Q17" s="30">
        <v>0.453472222222222</v>
      </c>
      <c r="R17" s="30">
        <v>0.46388888888888863</v>
      </c>
      <c r="S17" s="30">
        <v>0.4743055555555553</v>
      </c>
      <c r="T17" s="30">
        <v>0.484722222222222</v>
      </c>
      <c r="U17" s="30">
        <v>0.49513888888888885</v>
      </c>
      <c r="V17" s="30">
        <v>0.5055555555555555</v>
      </c>
      <c r="W17" s="30">
        <v>0.5159722222222222</v>
      </c>
      <c r="X17" s="30">
        <v>0.5263888888888892</v>
      </c>
      <c r="Y17" s="30">
        <v>0.536805555555556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2.75">
      <c r="A18" s="33" t="s">
        <v>110</v>
      </c>
      <c r="B18" s="34">
        <v>3.1</v>
      </c>
      <c r="C18" s="35">
        <v>0.2222222222222222</v>
      </c>
      <c r="D18" s="35">
        <v>0.26388888888888895</v>
      </c>
      <c r="E18" s="35">
        <v>0.2881944444444444</v>
      </c>
      <c r="F18" s="35">
        <v>0.3159722222222221</v>
      </c>
      <c r="G18" s="35">
        <v>0.3506944444444443</v>
      </c>
      <c r="H18" s="35">
        <v>0.36111111111111116</v>
      </c>
      <c r="I18" s="35">
        <v>0.3715277777777777</v>
      </c>
      <c r="J18" s="35">
        <v>0.3819444444444445</v>
      </c>
      <c r="K18" s="35">
        <v>0.392361111111111</v>
      </c>
      <c r="L18" s="35">
        <v>0.40277777777777773</v>
      </c>
      <c r="M18" s="35">
        <v>0.4131944444444442</v>
      </c>
      <c r="N18" s="35">
        <v>0.42361111111111094</v>
      </c>
      <c r="O18" s="35">
        <v>0.4340277777777775</v>
      </c>
      <c r="P18" s="35">
        <v>0.44444444444444414</v>
      </c>
      <c r="Q18" s="35">
        <v>0.4548611111111108</v>
      </c>
      <c r="R18" s="35">
        <v>0.4652777777777775</v>
      </c>
      <c r="S18" s="35">
        <v>0.47569444444444414</v>
      </c>
      <c r="T18" s="35">
        <v>0.4861111111111108</v>
      </c>
      <c r="U18" s="35">
        <v>0.49652777777777773</v>
      </c>
      <c r="V18" s="35">
        <v>0.5069444444444444</v>
      </c>
      <c r="W18" s="35">
        <v>0.5173611111111112</v>
      </c>
      <c r="X18" s="35">
        <v>0.5277777777777782</v>
      </c>
      <c r="Y18" s="35">
        <v>0.5381944444444449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2.75">
      <c r="A19" s="27" t="s">
        <v>94</v>
      </c>
      <c r="B19" s="28">
        <v>3.7</v>
      </c>
      <c r="C19" s="30">
        <v>0.2236111111111111</v>
      </c>
      <c r="D19" s="30">
        <v>0.26458333333333334</v>
      </c>
      <c r="E19" s="30">
        <v>0.2888888888888889</v>
      </c>
      <c r="F19" s="30">
        <v>0.317361111111111</v>
      </c>
      <c r="G19" s="30">
        <v>0.3520833333333332</v>
      </c>
      <c r="H19" s="30">
        <v>0.36250000000000004</v>
      </c>
      <c r="I19" s="30">
        <v>0.37291666666666656</v>
      </c>
      <c r="J19" s="30">
        <v>0.3833333333333333</v>
      </c>
      <c r="K19" s="30">
        <v>0.39374999999999977</v>
      </c>
      <c r="L19" s="30">
        <v>0.4041666666666665</v>
      </c>
      <c r="M19" s="30">
        <v>0.414583333333333</v>
      </c>
      <c r="N19" s="30">
        <v>0.4249999999999998</v>
      </c>
      <c r="O19" s="30">
        <v>0.43541666666666634</v>
      </c>
      <c r="P19" s="30">
        <v>0.445833333333333</v>
      </c>
      <c r="Q19" s="30">
        <v>0.45624999999999966</v>
      </c>
      <c r="R19" s="30">
        <v>0.46666666666666634</v>
      </c>
      <c r="S19" s="30">
        <v>0.477083333333333</v>
      </c>
      <c r="T19" s="30">
        <v>0.48749999999999966</v>
      </c>
      <c r="U19" s="30">
        <v>0.4979166666666666</v>
      </c>
      <c r="V19" s="30">
        <v>0.5083333333333333</v>
      </c>
      <c r="W19" s="30">
        <v>0.51875</v>
      </c>
      <c r="X19" s="30">
        <v>0.5291666666666672</v>
      </c>
      <c r="Y19" s="30">
        <v>0.5395833333333339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2.75">
      <c r="A20" s="33" t="s">
        <v>111</v>
      </c>
      <c r="B20" s="34">
        <v>4.3</v>
      </c>
      <c r="C20" s="35">
        <v>0.225</v>
      </c>
      <c r="D20" s="35">
        <v>0.2659722222222222</v>
      </c>
      <c r="E20" s="35">
        <v>0.2902777777777778</v>
      </c>
      <c r="F20" s="35">
        <v>0.31874999999999987</v>
      </c>
      <c r="G20" s="35">
        <v>0.3534722222222221</v>
      </c>
      <c r="H20" s="35">
        <v>0.36388888888888893</v>
      </c>
      <c r="I20" s="35">
        <v>0.37430555555555545</v>
      </c>
      <c r="J20" s="35">
        <v>0.3847222222222222</v>
      </c>
      <c r="K20" s="35">
        <v>0.3951388888888887</v>
      </c>
      <c r="L20" s="35">
        <v>0.4055555555555555</v>
      </c>
      <c r="M20" s="35">
        <v>0.415972222222222</v>
      </c>
      <c r="N20" s="35">
        <v>0.42638888888888876</v>
      </c>
      <c r="O20" s="35">
        <v>0.4368055555555552</v>
      </c>
      <c r="P20" s="35">
        <v>0.44722222222222197</v>
      </c>
      <c r="Q20" s="35">
        <v>0.45763888888888854</v>
      </c>
      <c r="R20" s="35">
        <v>0.46805555555555517</v>
      </c>
      <c r="S20" s="35">
        <v>0.47847222222222185</v>
      </c>
      <c r="T20" s="35">
        <v>0.48888888888888854</v>
      </c>
      <c r="U20" s="35">
        <v>0.4993055555555555</v>
      </c>
      <c r="V20" s="35">
        <v>0.5097222222222222</v>
      </c>
      <c r="W20" s="35">
        <v>0.5201388888888889</v>
      </c>
      <c r="X20" s="35">
        <v>0.5305555555555561</v>
      </c>
      <c r="Y20" s="35">
        <v>0.5409722222222229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2.75">
      <c r="A21" s="27" t="s">
        <v>1</v>
      </c>
      <c r="B21" s="28">
        <v>4.8</v>
      </c>
      <c r="C21" s="30">
        <v>0.22569444444444445</v>
      </c>
      <c r="D21" s="30">
        <v>0.26736111111111116</v>
      </c>
      <c r="E21" s="30">
        <v>0.29166666666666663</v>
      </c>
      <c r="F21" s="30">
        <v>0.3194444444444443</v>
      </c>
      <c r="G21" s="30">
        <v>0.3541666666666665</v>
      </c>
      <c r="H21" s="30">
        <v>0.36458333333333337</v>
      </c>
      <c r="I21" s="30">
        <v>0.3749999999999999</v>
      </c>
      <c r="J21" s="30">
        <v>0.38541666666666663</v>
      </c>
      <c r="K21" s="30">
        <v>0.39583333333333315</v>
      </c>
      <c r="L21" s="30">
        <v>0.40625</v>
      </c>
      <c r="M21" s="30">
        <v>0.41666666666666646</v>
      </c>
      <c r="N21" s="30">
        <v>0.4270833333333332</v>
      </c>
      <c r="O21" s="30">
        <v>0.4374999999999997</v>
      </c>
      <c r="P21" s="30">
        <v>0.4479166666666665</v>
      </c>
      <c r="Q21" s="30">
        <v>0.45833333333333304</v>
      </c>
      <c r="R21" s="30">
        <v>0.4687499999999997</v>
      </c>
      <c r="S21" s="30">
        <v>0.47916666666666635</v>
      </c>
      <c r="T21" s="30">
        <v>0.48958333333333304</v>
      </c>
      <c r="U21" s="30">
        <v>0.5</v>
      </c>
      <c r="V21" s="30">
        <v>0.5104166666666667</v>
      </c>
      <c r="W21" s="30">
        <v>0.5208333333333335</v>
      </c>
      <c r="X21" s="30">
        <v>0.5312500000000007</v>
      </c>
      <c r="Y21" s="30">
        <v>0.5416666666666674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2.75">
      <c r="A22" s="33" t="s">
        <v>92</v>
      </c>
      <c r="B22" s="34">
        <v>5.1</v>
      </c>
      <c r="C22" s="35">
        <v>0.2263888888888889</v>
      </c>
      <c r="D22" s="35">
        <v>0.2680555555555556</v>
      </c>
      <c r="E22" s="35">
        <v>0.29236111111111107</v>
      </c>
      <c r="F22" s="35">
        <v>0.32013888888888875</v>
      </c>
      <c r="G22" s="35">
        <v>0.35486111111111096</v>
      </c>
      <c r="H22" s="35">
        <v>0.3652777777777778</v>
      </c>
      <c r="I22" s="35">
        <v>0.37569444444444433</v>
      </c>
      <c r="J22" s="35">
        <v>0.38611111111111107</v>
      </c>
      <c r="K22" s="35">
        <v>0.3965277777777776</v>
      </c>
      <c r="L22" s="35">
        <v>0.40694444444444444</v>
      </c>
      <c r="M22" s="35">
        <v>0.41736111111111085</v>
      </c>
      <c r="N22" s="35">
        <v>0.42777777777777765</v>
      </c>
      <c r="O22" s="35">
        <v>0.43819444444444416</v>
      </c>
      <c r="P22" s="35">
        <v>0.4486111111111109</v>
      </c>
      <c r="Q22" s="35">
        <v>0.45902777777777737</v>
      </c>
      <c r="R22" s="35">
        <v>0.4694444444444441</v>
      </c>
      <c r="S22" s="35">
        <v>0.4798611111111107</v>
      </c>
      <c r="T22" s="35">
        <v>0.4902777777777773</v>
      </c>
      <c r="U22" s="35">
        <v>0.5006944444444444</v>
      </c>
      <c r="V22" s="35">
        <v>0.5111111111111111</v>
      </c>
      <c r="W22" s="35">
        <v>0.5215277777777778</v>
      </c>
      <c r="X22" s="35">
        <v>0.531944444444445</v>
      </c>
      <c r="Y22" s="35">
        <v>0.5423611111111117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2.75">
      <c r="A23" s="27" t="s">
        <v>112</v>
      </c>
      <c r="B23" s="28">
        <v>5.9</v>
      </c>
      <c r="C23" s="30">
        <v>0.22847222222222222</v>
      </c>
      <c r="D23" s="30">
        <v>0.2701388888888889</v>
      </c>
      <c r="E23" s="30">
        <v>0.29444444444444445</v>
      </c>
      <c r="F23" s="30">
        <v>0.32222222222222224</v>
      </c>
      <c r="G23" s="30">
        <v>0.35694444444444445</v>
      </c>
      <c r="H23" s="30">
        <v>0.3673611111111111</v>
      </c>
      <c r="I23" s="30">
        <v>0.37777777777777777</v>
      </c>
      <c r="J23" s="30">
        <v>0.38819444444444445</v>
      </c>
      <c r="K23" s="30">
        <v>0.3986111111111111</v>
      </c>
      <c r="L23" s="30">
        <v>0.40902777777777777</v>
      </c>
      <c r="M23" s="30">
        <v>0.41944444444444445</v>
      </c>
      <c r="N23" s="30">
        <v>0.4298611111111111</v>
      </c>
      <c r="O23" s="30">
        <v>0.44027777777777777</v>
      </c>
      <c r="P23" s="30">
        <v>0.45069444444444445</v>
      </c>
      <c r="Q23" s="30">
        <v>0.4611111111111111</v>
      </c>
      <c r="R23" s="30">
        <v>0.47152777777777777</v>
      </c>
      <c r="S23" s="30">
        <v>0.48194444444444445</v>
      </c>
      <c r="T23" s="30">
        <v>0.4923611111111111</v>
      </c>
      <c r="U23" s="30">
        <v>0.5027777777777778</v>
      </c>
      <c r="V23" s="30">
        <v>0.5131944444444444</v>
      </c>
      <c r="W23" s="30">
        <v>0.5236111111111111</v>
      </c>
      <c r="X23" s="30">
        <v>0.5340277777777778</v>
      </c>
      <c r="Y23" s="30">
        <v>0.5444444444444444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2.75">
      <c r="A24" s="33" t="s">
        <v>113</v>
      </c>
      <c r="B24" s="34">
        <v>6.3</v>
      </c>
      <c r="C24" s="35">
        <v>0.22916666666666666</v>
      </c>
      <c r="D24" s="35">
        <v>0.2708333333333333</v>
      </c>
      <c r="E24" s="35">
        <v>0.2951388888888889</v>
      </c>
      <c r="F24" s="35">
        <v>0.3229166666666667</v>
      </c>
      <c r="G24" s="35">
        <v>0.3576388888888889</v>
      </c>
      <c r="H24" s="35">
        <v>0.3680555555555556</v>
      </c>
      <c r="I24" s="35">
        <v>0.37847222222222227</v>
      </c>
      <c r="J24" s="35">
        <v>0.3888888888888889</v>
      </c>
      <c r="K24" s="35">
        <v>0.3993055555555556</v>
      </c>
      <c r="L24" s="35">
        <v>0.40972222222222227</v>
      </c>
      <c r="M24" s="35">
        <v>0.4201388888888889</v>
      </c>
      <c r="N24" s="35">
        <v>0.4305555555555556</v>
      </c>
      <c r="O24" s="35">
        <v>0.44097222222222227</v>
      </c>
      <c r="P24" s="35">
        <v>0.4513888888888889</v>
      </c>
      <c r="Q24" s="35">
        <v>0.4618055555555556</v>
      </c>
      <c r="R24" s="35">
        <v>0.47222222222222227</v>
      </c>
      <c r="S24" s="35">
        <v>0.4826388888888889</v>
      </c>
      <c r="T24" s="35">
        <v>0.4930555555555556</v>
      </c>
      <c r="U24" s="35">
        <v>0.5034722222222222</v>
      </c>
      <c r="V24" s="35">
        <v>0.513888888888889</v>
      </c>
      <c r="W24" s="35">
        <v>0.5243055555555556</v>
      </c>
      <c r="X24" s="35">
        <v>0.5347222222222222</v>
      </c>
      <c r="Y24" s="35">
        <v>0.545138888888889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2.75">
      <c r="A25" s="27" t="s">
        <v>114</v>
      </c>
      <c r="B25" s="28">
        <v>7</v>
      </c>
      <c r="C25" s="30">
        <v>0.23055555555555554</v>
      </c>
      <c r="D25" s="30">
        <v>0.2722222222222222</v>
      </c>
      <c r="E25" s="30">
        <v>0.2965277777777778</v>
      </c>
      <c r="F25" s="30">
        <v>0.32430555555555557</v>
      </c>
      <c r="G25" s="30">
        <v>0.3590277777777778</v>
      </c>
      <c r="H25" s="30">
        <v>0.36944444444444446</v>
      </c>
      <c r="I25" s="30">
        <v>0.37986111111111115</v>
      </c>
      <c r="J25" s="30">
        <v>0.3902777777777778</v>
      </c>
      <c r="K25" s="30">
        <v>0.40069444444444446</v>
      </c>
      <c r="L25" s="30">
        <v>0.41111111111111115</v>
      </c>
      <c r="M25" s="30">
        <v>0.4215277777777778</v>
      </c>
      <c r="N25" s="30">
        <v>0.43194444444444446</v>
      </c>
      <c r="O25" s="30">
        <v>0.44236111111111115</v>
      </c>
      <c r="P25" s="30">
        <v>0.4527777777777778</v>
      </c>
      <c r="Q25" s="30">
        <v>0.46319444444444446</v>
      </c>
      <c r="R25" s="30">
        <v>0.47361111111111115</v>
      </c>
      <c r="S25" s="30">
        <v>0.4840277777777778</v>
      </c>
      <c r="T25" s="30">
        <v>0.49444444444444446</v>
      </c>
      <c r="U25" s="30">
        <v>0.5048611111111111</v>
      </c>
      <c r="V25" s="30">
        <v>0.5152777777777778</v>
      </c>
      <c r="W25" s="30">
        <v>0.5256944444444445</v>
      </c>
      <c r="X25" s="30">
        <v>0.5361111111111111</v>
      </c>
      <c r="Y25" s="30">
        <v>0.5465277777777778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2.75">
      <c r="A26" s="33" t="s">
        <v>402</v>
      </c>
      <c r="B26" s="34">
        <v>7.7</v>
      </c>
      <c r="C26" s="35">
        <v>0.23124999999999998</v>
      </c>
      <c r="D26" s="35">
        <v>0.2729166666666668</v>
      </c>
      <c r="E26" s="35">
        <v>0.2972222222222223</v>
      </c>
      <c r="F26" s="35">
        <v>0.32499999999999996</v>
      </c>
      <c r="G26" s="35">
        <v>0.35972222222222217</v>
      </c>
      <c r="H26" s="35">
        <v>0.370138888888889</v>
      </c>
      <c r="I26" s="35">
        <v>0.38055555555555554</v>
      </c>
      <c r="J26" s="35">
        <v>0.3909722222222223</v>
      </c>
      <c r="K26" s="35">
        <v>0.4013888888888888</v>
      </c>
      <c r="L26" s="35">
        <v>0.41180555555555565</v>
      </c>
      <c r="M26" s="35">
        <v>0.42222222222222205</v>
      </c>
      <c r="N26" s="35">
        <v>0.4326388888888888</v>
      </c>
      <c r="O26" s="35">
        <v>0.4430555555555553</v>
      </c>
      <c r="P26" s="35">
        <v>0.45347222222222205</v>
      </c>
      <c r="Q26" s="35">
        <v>0.46388888888888885</v>
      </c>
      <c r="R26" s="35">
        <v>0.47430555555555537</v>
      </c>
      <c r="S26" s="35">
        <v>0.4847222222222219</v>
      </c>
      <c r="T26" s="35">
        <v>0.49513888888888863</v>
      </c>
      <c r="U26" s="35">
        <v>0.5055555555555555</v>
      </c>
      <c r="V26" s="35">
        <v>0.5159722222222218</v>
      </c>
      <c r="W26" s="35">
        <v>0.526388888888889</v>
      </c>
      <c r="X26" s="35">
        <v>0.5368055555555559</v>
      </c>
      <c r="Y26" s="35">
        <v>0.5472222222222228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2.75">
      <c r="A27" s="27" t="s">
        <v>116</v>
      </c>
      <c r="B27" s="28">
        <v>8.5</v>
      </c>
      <c r="C27" s="30">
        <v>0.23194444444444443</v>
      </c>
      <c r="D27" s="30">
        <v>0.27361111111111125</v>
      </c>
      <c r="E27" s="30">
        <v>0.2979166666666667</v>
      </c>
      <c r="F27" s="30">
        <v>0.3263888888888889</v>
      </c>
      <c r="G27" s="30">
        <v>0.3611111111111111</v>
      </c>
      <c r="H27" s="30">
        <v>0.37152777777777773</v>
      </c>
      <c r="I27" s="30">
        <v>0.3819444444444444</v>
      </c>
      <c r="J27" s="30">
        <v>0.3923611111111111</v>
      </c>
      <c r="K27" s="30">
        <v>0.40277777777777773</v>
      </c>
      <c r="L27" s="30">
        <v>0.4131944444444444</v>
      </c>
      <c r="M27" s="30">
        <v>0.4236111111111111</v>
      </c>
      <c r="N27" s="30">
        <v>0.43402777777777773</v>
      </c>
      <c r="O27" s="30">
        <v>0.4444444444444444</v>
      </c>
      <c r="P27" s="30">
        <v>0.4548611111111111</v>
      </c>
      <c r="Q27" s="30">
        <v>0.46527777777777773</v>
      </c>
      <c r="R27" s="30">
        <v>0.4756944444444444</v>
      </c>
      <c r="S27" s="30">
        <v>0.4861111111111111</v>
      </c>
      <c r="T27" s="30">
        <v>0.49652777777777773</v>
      </c>
      <c r="U27" s="30">
        <v>0.5069444444444444</v>
      </c>
      <c r="V27" s="30">
        <v>0.517361111111111</v>
      </c>
      <c r="W27" s="30">
        <v>0.5277777777777778</v>
      </c>
      <c r="X27" s="30">
        <v>0.5381944444444444</v>
      </c>
      <c r="Y27" s="30">
        <v>0.548611111111111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2.75">
      <c r="A28" s="33" t="s">
        <v>117</v>
      </c>
      <c r="B28" s="34">
        <v>8.8</v>
      </c>
      <c r="C28" s="35">
        <v>0.23263888888888887</v>
      </c>
      <c r="D28" s="35">
        <v>0.2743055555555557</v>
      </c>
      <c r="E28" s="35">
        <v>0.29861111111111116</v>
      </c>
      <c r="F28" s="35">
        <v>0.32708333333333334</v>
      </c>
      <c r="G28" s="35">
        <v>0.36180555555555555</v>
      </c>
      <c r="H28" s="35">
        <v>0.37222222222222223</v>
      </c>
      <c r="I28" s="35">
        <v>0.3826388888888889</v>
      </c>
      <c r="J28" s="35">
        <v>0.39305555555555555</v>
      </c>
      <c r="K28" s="35">
        <v>0.40347222222222223</v>
      </c>
      <c r="L28" s="35">
        <v>0.4138888888888889</v>
      </c>
      <c r="M28" s="35">
        <v>0.42430555555555555</v>
      </c>
      <c r="N28" s="35">
        <v>0.43472222222222223</v>
      </c>
      <c r="O28" s="35">
        <v>0.4451388888888889</v>
      </c>
      <c r="P28" s="35">
        <v>0.45555555555555555</v>
      </c>
      <c r="Q28" s="35">
        <v>0.46597222222222223</v>
      </c>
      <c r="R28" s="35">
        <v>0.4763888888888889</v>
      </c>
      <c r="S28" s="35">
        <v>0.48680555555555555</v>
      </c>
      <c r="T28" s="35">
        <v>0.49722222222222223</v>
      </c>
      <c r="U28" s="35">
        <v>0.5076388888888889</v>
      </c>
      <c r="V28" s="35">
        <v>0.5180555555555556</v>
      </c>
      <c r="W28" s="35">
        <v>0.5284722222222222</v>
      </c>
      <c r="X28" s="35">
        <v>0.5388888888888889</v>
      </c>
      <c r="Y28" s="35">
        <v>0.5493055555555556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2.75">
      <c r="A29" s="27" t="s">
        <v>118</v>
      </c>
      <c r="B29" s="28">
        <v>9.2</v>
      </c>
      <c r="C29" s="30">
        <v>0.2333333333333333</v>
      </c>
      <c r="D29" s="30">
        <v>0.27500000000000013</v>
      </c>
      <c r="E29" s="30">
        <v>0.2993055555555556</v>
      </c>
      <c r="F29" s="30">
        <v>0.3277777777777778</v>
      </c>
      <c r="G29" s="30">
        <v>0.3625</v>
      </c>
      <c r="H29" s="30">
        <v>0.3729166666666666</v>
      </c>
      <c r="I29" s="30">
        <v>0.3833333333333333</v>
      </c>
      <c r="J29" s="30">
        <v>0.39375</v>
      </c>
      <c r="K29" s="30">
        <v>0.4041666666666666</v>
      </c>
      <c r="L29" s="30">
        <v>0.4145833333333333</v>
      </c>
      <c r="M29" s="30">
        <v>0.425</v>
      </c>
      <c r="N29" s="30">
        <v>0.4354166666666666</v>
      </c>
      <c r="O29" s="30">
        <v>0.4458333333333333</v>
      </c>
      <c r="P29" s="30">
        <v>0.45625</v>
      </c>
      <c r="Q29" s="30">
        <v>0.4666666666666666</v>
      </c>
      <c r="R29" s="30">
        <v>0.4770833333333333</v>
      </c>
      <c r="S29" s="30">
        <v>0.4875</v>
      </c>
      <c r="T29" s="30">
        <v>0.4979166666666666</v>
      </c>
      <c r="U29" s="30">
        <v>0.5083333333333333</v>
      </c>
      <c r="V29" s="30">
        <v>0.5187499999999999</v>
      </c>
      <c r="W29" s="30">
        <v>0.5291666666666667</v>
      </c>
      <c r="X29" s="30">
        <v>0.5395833333333333</v>
      </c>
      <c r="Y29" s="30">
        <v>0.5499999999999999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2.75">
      <c r="A30" s="33" t="s">
        <v>119</v>
      </c>
      <c r="B30" s="34">
        <v>9.8</v>
      </c>
      <c r="C30" s="35">
        <v>0.2340277777777778</v>
      </c>
      <c r="D30" s="35">
        <v>0.2756944444444446</v>
      </c>
      <c r="E30" s="35">
        <v>0.30000000000000004</v>
      </c>
      <c r="F30" s="35">
        <v>0.3284722222222222</v>
      </c>
      <c r="G30" s="35">
        <v>0.36319444444444443</v>
      </c>
      <c r="H30" s="35">
        <v>0.3736111111111111</v>
      </c>
      <c r="I30" s="35">
        <v>0.3840277777777778</v>
      </c>
      <c r="J30" s="35">
        <v>0.39444444444444443</v>
      </c>
      <c r="K30" s="35">
        <v>0.4048611111111111</v>
      </c>
      <c r="L30" s="35">
        <v>0.4152777777777778</v>
      </c>
      <c r="M30" s="35">
        <v>0.42569444444444443</v>
      </c>
      <c r="N30" s="35">
        <v>0.4361111111111111</v>
      </c>
      <c r="O30" s="35">
        <v>0.4465277777777778</v>
      </c>
      <c r="P30" s="35">
        <v>0.45694444444444443</v>
      </c>
      <c r="Q30" s="35">
        <v>0.4673611111111111</v>
      </c>
      <c r="R30" s="35">
        <v>0.4777777777777778</v>
      </c>
      <c r="S30" s="35">
        <v>0.48819444444444443</v>
      </c>
      <c r="T30" s="35">
        <v>0.4986111111111111</v>
      </c>
      <c r="U30" s="35">
        <v>0.5090277777777777</v>
      </c>
      <c r="V30" s="35">
        <v>0.5194444444444445</v>
      </c>
      <c r="W30" s="35">
        <v>0.5298611111111111</v>
      </c>
      <c r="X30" s="35">
        <v>0.5402777777777777</v>
      </c>
      <c r="Y30" s="35">
        <v>0.5506944444444445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2.75">
      <c r="A31" s="27" t="s">
        <v>120</v>
      </c>
      <c r="B31" s="28">
        <v>10</v>
      </c>
      <c r="C31" s="30">
        <v>0.2347222222222222</v>
      </c>
      <c r="D31" s="30">
        <v>0.276388888888889</v>
      </c>
      <c r="E31" s="30">
        <v>0.3006944444444445</v>
      </c>
      <c r="F31" s="30">
        <v>0.32916666666666666</v>
      </c>
      <c r="G31" s="30">
        <v>0.3638888888888889</v>
      </c>
      <c r="H31" s="30">
        <v>0.3743055555555555</v>
      </c>
      <c r="I31" s="30">
        <v>0.3847222222222222</v>
      </c>
      <c r="J31" s="30">
        <v>0.3951388888888889</v>
      </c>
      <c r="K31" s="30">
        <v>0.4055555555555555</v>
      </c>
      <c r="L31" s="30">
        <v>0.4159722222222222</v>
      </c>
      <c r="M31" s="30">
        <v>0.4263888888888889</v>
      </c>
      <c r="N31" s="30">
        <v>0.4368055555555555</v>
      </c>
      <c r="O31" s="30">
        <v>0.4472222222222222</v>
      </c>
      <c r="P31" s="30">
        <v>0.4576388888888889</v>
      </c>
      <c r="Q31" s="30">
        <v>0.4680555555555555</v>
      </c>
      <c r="R31" s="30">
        <v>0.4784722222222222</v>
      </c>
      <c r="S31" s="30">
        <v>0.4888888888888889</v>
      </c>
      <c r="T31" s="30">
        <v>0.4993055555555555</v>
      </c>
      <c r="U31" s="30">
        <v>0.5097222222222222</v>
      </c>
      <c r="V31" s="30">
        <v>0.5201388888888888</v>
      </c>
      <c r="W31" s="30">
        <v>0.5305555555555556</v>
      </c>
      <c r="X31" s="30">
        <v>0.5409722222222222</v>
      </c>
      <c r="Y31" s="30">
        <v>0.5513888888888888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2.75">
      <c r="A32" s="33" t="s">
        <v>121</v>
      </c>
      <c r="B32" s="34">
        <v>10.2</v>
      </c>
      <c r="C32" s="35">
        <v>0.2354166666666667</v>
      </c>
      <c r="D32" s="35">
        <v>0.27708333333333346</v>
      </c>
      <c r="E32" s="35">
        <v>0.30138888888888893</v>
      </c>
      <c r="F32" s="32" t="s">
        <v>127</v>
      </c>
      <c r="G32" s="32" t="s">
        <v>127</v>
      </c>
      <c r="H32" s="32" t="s">
        <v>127</v>
      </c>
      <c r="I32" s="32" t="s">
        <v>127</v>
      </c>
      <c r="J32" s="32" t="s">
        <v>127</v>
      </c>
      <c r="K32" s="32" t="s">
        <v>127</v>
      </c>
      <c r="L32" s="32" t="s">
        <v>127</v>
      </c>
      <c r="M32" s="32" t="s">
        <v>127</v>
      </c>
      <c r="N32" s="32" t="s">
        <v>127</v>
      </c>
      <c r="O32" s="32" t="s">
        <v>127</v>
      </c>
      <c r="P32" s="32" t="s">
        <v>127</v>
      </c>
      <c r="Q32" s="32" t="s">
        <v>127</v>
      </c>
      <c r="R32" s="32" t="s">
        <v>127</v>
      </c>
      <c r="S32" s="32" t="s">
        <v>127</v>
      </c>
      <c r="T32" s="32" t="s">
        <v>127</v>
      </c>
      <c r="U32" s="32" t="s">
        <v>127</v>
      </c>
      <c r="V32" s="32" t="s">
        <v>127</v>
      </c>
      <c r="W32" s="32" t="s">
        <v>127</v>
      </c>
      <c r="X32" s="32" t="s">
        <v>127</v>
      </c>
      <c r="Y32" s="32" t="s">
        <v>127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2.75">
      <c r="A33" s="27" t="s">
        <v>122</v>
      </c>
      <c r="B33" s="28">
        <v>10.5</v>
      </c>
      <c r="C33" s="30">
        <v>0.23611111111111113</v>
      </c>
      <c r="D33" s="30">
        <v>0.2777777777777779</v>
      </c>
      <c r="E33" s="30">
        <v>0.30208333333333337</v>
      </c>
      <c r="F33" s="29" t="s">
        <v>127</v>
      </c>
      <c r="G33" s="29" t="s">
        <v>127</v>
      </c>
      <c r="H33" s="29" t="s">
        <v>127</v>
      </c>
      <c r="I33" s="29" t="s">
        <v>127</v>
      </c>
      <c r="J33" s="29" t="s">
        <v>127</v>
      </c>
      <c r="K33" s="29" t="s">
        <v>127</v>
      </c>
      <c r="L33" s="29" t="s">
        <v>127</v>
      </c>
      <c r="M33" s="29" t="s">
        <v>127</v>
      </c>
      <c r="N33" s="29" t="s">
        <v>127</v>
      </c>
      <c r="O33" s="29" t="s">
        <v>127</v>
      </c>
      <c r="P33" s="29" t="s">
        <v>127</v>
      </c>
      <c r="Q33" s="29" t="s">
        <v>127</v>
      </c>
      <c r="R33" s="29" t="s">
        <v>127</v>
      </c>
      <c r="S33" s="29" t="s">
        <v>127</v>
      </c>
      <c r="T33" s="29" t="s">
        <v>127</v>
      </c>
      <c r="U33" s="29" t="s">
        <v>127</v>
      </c>
      <c r="V33" s="29" t="s">
        <v>127</v>
      </c>
      <c r="W33" s="29" t="s">
        <v>127</v>
      </c>
      <c r="X33" s="29" t="s">
        <v>127</v>
      </c>
      <c r="Y33" s="29" t="s">
        <v>127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.75">
      <c r="A34" s="33" t="s">
        <v>123</v>
      </c>
      <c r="B34" s="34">
        <v>10.5</v>
      </c>
      <c r="C34" s="32"/>
      <c r="D34" s="32"/>
      <c r="E34" s="32"/>
      <c r="F34" s="35">
        <v>0.32986111111111105</v>
      </c>
      <c r="G34" s="35">
        <v>0.36458333333333326</v>
      </c>
      <c r="H34" s="35">
        <v>0.3750000000000001</v>
      </c>
      <c r="I34" s="35">
        <v>0.38541666666666663</v>
      </c>
      <c r="J34" s="35">
        <v>0.39583333333333337</v>
      </c>
      <c r="K34" s="35">
        <v>0.4062499999999999</v>
      </c>
      <c r="L34" s="35">
        <v>0.41666666666666674</v>
      </c>
      <c r="M34" s="35">
        <v>0.42708333333333315</v>
      </c>
      <c r="N34" s="35">
        <v>0.4374999999999999</v>
      </c>
      <c r="O34" s="35">
        <v>0.4479166666666664</v>
      </c>
      <c r="P34" s="35">
        <v>0.45833333333333315</v>
      </c>
      <c r="Q34" s="35">
        <v>0.46874999999999967</v>
      </c>
      <c r="R34" s="35">
        <v>0.4791666666666665</v>
      </c>
      <c r="S34" s="35">
        <v>0.4895833333333329</v>
      </c>
      <c r="T34" s="35">
        <v>0.4999999999999998</v>
      </c>
      <c r="U34" s="35">
        <v>0.5104166666666666</v>
      </c>
      <c r="V34" s="35">
        <v>0.5208333333333327</v>
      </c>
      <c r="W34" s="35">
        <v>0.5312499999999998</v>
      </c>
      <c r="X34" s="35">
        <v>0.5416666666666664</v>
      </c>
      <c r="Y34" s="35">
        <v>0.5520833333333335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48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9" ht="12.75">
      <c r="O39" s="2" t="s">
        <v>350</v>
      </c>
    </row>
    <row r="40" spans="1:16" ht="12.75">
      <c r="A40" s="4" t="s">
        <v>9</v>
      </c>
      <c r="B40" s="98" t="s">
        <v>10</v>
      </c>
      <c r="C40" s="98"/>
      <c r="D40" s="98"/>
      <c r="E40" s="98"/>
      <c r="F40" s="98"/>
      <c r="G40" s="98"/>
      <c r="H40" s="98"/>
      <c r="I40" s="98"/>
      <c r="J40" s="98"/>
      <c r="K40" s="98"/>
      <c r="L40" s="2"/>
      <c r="M40" s="2"/>
      <c r="N40" s="2"/>
      <c r="O40" s="2"/>
      <c r="P40" s="2"/>
    </row>
    <row r="41" spans="2:21" ht="12.75">
      <c r="B41" s="1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U41" t="s">
        <v>85</v>
      </c>
    </row>
    <row r="42" spans="2:16" ht="12.75">
      <c r="B42" s="1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1:16" ht="12.75">
      <c r="A43" s="100" t="s">
        <v>88</v>
      </c>
      <c r="B43" s="100"/>
      <c r="C43" s="100"/>
      <c r="D43" s="3"/>
      <c r="E43" s="98" t="s">
        <v>8</v>
      </c>
      <c r="F43" s="98"/>
      <c r="G43" s="98"/>
      <c r="H43" s="98"/>
      <c r="I43" s="98"/>
      <c r="J43" s="98"/>
      <c r="K43" s="98"/>
      <c r="L43" s="98"/>
      <c r="M43" s="98"/>
      <c r="N43" s="98"/>
      <c r="O43" s="2"/>
      <c r="P43" s="2"/>
    </row>
    <row r="44" spans="2:16" ht="12.75">
      <c r="B44" s="1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</row>
    <row r="45" spans="2:16" ht="12.75">
      <c r="B45" s="1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</row>
    <row r="46" spans="1:30" ht="12.75">
      <c r="A46" s="31" t="s">
        <v>0</v>
      </c>
      <c r="B46" s="31" t="s">
        <v>4</v>
      </c>
      <c r="C46" s="32" t="s">
        <v>5</v>
      </c>
      <c r="D46" s="32" t="s">
        <v>124</v>
      </c>
      <c r="E46" s="32" t="s">
        <v>5</v>
      </c>
      <c r="F46" s="32" t="s">
        <v>5</v>
      </c>
      <c r="G46" s="32" t="s">
        <v>89</v>
      </c>
      <c r="H46" s="32" t="s">
        <v>5</v>
      </c>
      <c r="I46" s="32" t="s">
        <v>124</v>
      </c>
      <c r="J46" s="32" t="s">
        <v>5</v>
      </c>
      <c r="K46" s="32" t="s">
        <v>5</v>
      </c>
      <c r="L46" s="32" t="s">
        <v>125</v>
      </c>
      <c r="M46" s="32" t="s">
        <v>5</v>
      </c>
      <c r="N46" s="32" t="s">
        <v>89</v>
      </c>
      <c r="O46" s="32" t="s">
        <v>125</v>
      </c>
      <c r="P46" s="32" t="s">
        <v>5</v>
      </c>
      <c r="Q46" s="32" t="s">
        <v>5</v>
      </c>
      <c r="R46" s="32" t="s">
        <v>125</v>
      </c>
      <c r="S46" s="32" t="s">
        <v>5</v>
      </c>
      <c r="T46" s="32" t="s">
        <v>129</v>
      </c>
      <c r="U46" s="32" t="s">
        <v>5</v>
      </c>
      <c r="V46" s="32" t="s">
        <v>5</v>
      </c>
      <c r="W46" s="32" t="s">
        <v>130</v>
      </c>
      <c r="X46" s="36" t="s">
        <v>5</v>
      </c>
      <c r="Y46" s="32" t="s">
        <v>131</v>
      </c>
      <c r="Z46" s="37"/>
      <c r="AA46" s="24"/>
      <c r="AB46" s="24"/>
      <c r="AC46" s="24"/>
      <c r="AD46" s="24"/>
    </row>
    <row r="47" spans="1:30" ht="12.75">
      <c r="A47" s="5" t="s">
        <v>3</v>
      </c>
      <c r="B47" s="28">
        <v>0</v>
      </c>
      <c r="C47" s="30">
        <v>0.5416666666666666</v>
      </c>
      <c r="D47" s="30">
        <v>0.548611111111111</v>
      </c>
      <c r="E47" s="30">
        <v>0.5520833333333334</v>
      </c>
      <c r="F47" s="30">
        <v>0.5625</v>
      </c>
      <c r="G47" s="30">
        <v>0.5729166666666666</v>
      </c>
      <c r="H47" s="30">
        <v>0.5833333333333334</v>
      </c>
      <c r="I47" s="30"/>
      <c r="J47" s="30">
        <v>0.59375</v>
      </c>
      <c r="K47" s="30">
        <v>0.6041666666666666</v>
      </c>
      <c r="L47" s="30">
        <v>0.6145833333333334</v>
      </c>
      <c r="M47" s="30">
        <v>0.625</v>
      </c>
      <c r="N47" s="30">
        <v>0.6354166666666666</v>
      </c>
      <c r="O47" s="30">
        <v>0.6458333333333334</v>
      </c>
      <c r="P47" s="30">
        <v>0.65625</v>
      </c>
      <c r="Q47" s="30">
        <v>0.6666666666666666</v>
      </c>
      <c r="R47" s="30">
        <v>0.6770833333333334</v>
      </c>
      <c r="S47" s="30">
        <v>0.6875</v>
      </c>
      <c r="T47" s="30">
        <v>0.6979166666666666</v>
      </c>
      <c r="U47" s="30">
        <v>0.7083333333333334</v>
      </c>
      <c r="V47" s="30">
        <v>0.7291666666666666</v>
      </c>
      <c r="W47" s="30">
        <v>0.75</v>
      </c>
      <c r="X47" s="30">
        <v>0.7604166666666666</v>
      </c>
      <c r="Y47" s="30">
        <v>0.78125</v>
      </c>
      <c r="Z47" s="39"/>
      <c r="AA47" s="9"/>
      <c r="AB47" s="9"/>
      <c r="AC47" s="9"/>
      <c r="AD47" s="9"/>
    </row>
    <row r="48" spans="1:30" ht="12.75">
      <c r="A48" s="33" t="s">
        <v>2</v>
      </c>
      <c r="B48" s="34">
        <v>0</v>
      </c>
      <c r="C48" s="32" t="s">
        <v>127</v>
      </c>
      <c r="D48" s="32" t="s">
        <v>127</v>
      </c>
      <c r="E48" s="32" t="s">
        <v>127</v>
      </c>
      <c r="F48" s="32" t="s">
        <v>127</v>
      </c>
      <c r="G48" s="32" t="s">
        <v>127</v>
      </c>
      <c r="H48" s="32" t="s">
        <v>127</v>
      </c>
      <c r="I48" s="35">
        <v>0.5902777777777778</v>
      </c>
      <c r="J48" s="32" t="s">
        <v>127</v>
      </c>
      <c r="K48" s="32" t="s">
        <v>127</v>
      </c>
      <c r="L48" s="32" t="s">
        <v>127</v>
      </c>
      <c r="M48" s="32" t="s">
        <v>127</v>
      </c>
      <c r="N48" s="32" t="s">
        <v>127</v>
      </c>
      <c r="O48" s="32" t="s">
        <v>127</v>
      </c>
      <c r="P48" s="32" t="s">
        <v>127</v>
      </c>
      <c r="Q48" s="32" t="s">
        <v>127</v>
      </c>
      <c r="R48" s="32" t="s">
        <v>127</v>
      </c>
      <c r="S48" s="32" t="s">
        <v>127</v>
      </c>
      <c r="T48" s="32" t="s">
        <v>127</v>
      </c>
      <c r="U48" s="32" t="s">
        <v>127</v>
      </c>
      <c r="V48" s="32" t="s">
        <v>127</v>
      </c>
      <c r="W48" s="32" t="s">
        <v>127</v>
      </c>
      <c r="X48" s="32" t="s">
        <v>127</v>
      </c>
      <c r="Y48" s="32" t="s">
        <v>127</v>
      </c>
      <c r="Z48" s="37"/>
      <c r="AA48" s="7"/>
      <c r="AB48" s="7"/>
      <c r="AC48" s="7"/>
      <c r="AD48" s="7"/>
    </row>
    <row r="49" spans="1:30" ht="12.75">
      <c r="A49" s="27" t="s">
        <v>104</v>
      </c>
      <c r="B49" s="28">
        <v>0.3</v>
      </c>
      <c r="C49" s="29" t="s">
        <v>127</v>
      </c>
      <c r="D49" s="29" t="s">
        <v>127</v>
      </c>
      <c r="E49" s="29" t="s">
        <v>127</v>
      </c>
      <c r="F49" s="29" t="s">
        <v>127</v>
      </c>
      <c r="G49" s="29" t="s">
        <v>127</v>
      </c>
      <c r="H49" s="29" t="s">
        <v>127</v>
      </c>
      <c r="I49" s="30">
        <v>0.5909722222222222</v>
      </c>
      <c r="J49" s="29" t="s">
        <v>127</v>
      </c>
      <c r="K49" s="29" t="s">
        <v>127</v>
      </c>
      <c r="L49" s="29" t="s">
        <v>127</v>
      </c>
      <c r="M49" s="29" t="s">
        <v>127</v>
      </c>
      <c r="N49" s="29" t="s">
        <v>127</v>
      </c>
      <c r="O49" s="29" t="s">
        <v>127</v>
      </c>
      <c r="P49" s="29" t="s">
        <v>127</v>
      </c>
      <c r="Q49" s="29" t="s">
        <v>127</v>
      </c>
      <c r="R49" s="29" t="s">
        <v>127</v>
      </c>
      <c r="S49" s="29" t="s">
        <v>127</v>
      </c>
      <c r="T49" s="29" t="s">
        <v>127</v>
      </c>
      <c r="U49" s="29" t="s">
        <v>127</v>
      </c>
      <c r="V49" s="29" t="s">
        <v>127</v>
      </c>
      <c r="W49" s="29" t="s">
        <v>127</v>
      </c>
      <c r="X49" s="29" t="s">
        <v>127</v>
      </c>
      <c r="Y49" s="29" t="s">
        <v>127</v>
      </c>
      <c r="Z49" s="37"/>
      <c r="AA49" s="7"/>
      <c r="AB49" s="7"/>
      <c r="AC49" s="7"/>
      <c r="AD49" s="7"/>
    </row>
    <row r="50" spans="1:30" ht="12.75">
      <c r="A50" s="33" t="s">
        <v>105</v>
      </c>
      <c r="B50" s="34">
        <v>0.5</v>
      </c>
      <c r="C50" s="35">
        <v>0.5423611111111112</v>
      </c>
      <c r="D50" s="35">
        <v>0.5493055555555556</v>
      </c>
      <c r="E50" s="35">
        <v>0.5527777777777778</v>
      </c>
      <c r="F50" s="35">
        <v>0.5631944444444444</v>
      </c>
      <c r="G50" s="35">
        <v>0.5736111111111112</v>
      </c>
      <c r="H50" s="35">
        <v>0.5840277777777778</v>
      </c>
      <c r="I50" s="35">
        <v>0.5916666666666667</v>
      </c>
      <c r="J50" s="35">
        <v>0.5944444444444444</v>
      </c>
      <c r="K50" s="35">
        <v>0.6048611111111112</v>
      </c>
      <c r="L50" s="35">
        <v>0.6152777777777778</v>
      </c>
      <c r="M50" s="35">
        <v>0.6256944444444444</v>
      </c>
      <c r="N50" s="35">
        <v>0.6361111111111112</v>
      </c>
      <c r="O50" s="35">
        <v>0.6465277777777778</v>
      </c>
      <c r="P50" s="35">
        <v>0.6569444444444444</v>
      </c>
      <c r="Q50" s="35">
        <v>0.6673611111111111</v>
      </c>
      <c r="R50" s="35">
        <v>0.6777777777777777</v>
      </c>
      <c r="S50" s="35">
        <v>0.6881944444444444</v>
      </c>
      <c r="T50" s="35">
        <v>0.6986111111111111</v>
      </c>
      <c r="U50" s="35">
        <v>0.7090277777777777</v>
      </c>
      <c r="V50" s="35">
        <v>0.7298611111111111</v>
      </c>
      <c r="W50" s="35">
        <v>0.7506944444444444</v>
      </c>
      <c r="X50" s="35">
        <v>0.7611111111111111</v>
      </c>
      <c r="Y50" s="35">
        <v>0.7819444444444444</v>
      </c>
      <c r="Z50" s="39"/>
      <c r="AA50" s="7"/>
      <c r="AB50" s="7"/>
      <c r="AC50" s="7"/>
      <c r="AD50" s="7"/>
    </row>
    <row r="51" spans="1:30" ht="12.75">
      <c r="A51" s="27" t="s">
        <v>106</v>
      </c>
      <c r="B51" s="28">
        <v>0.7</v>
      </c>
      <c r="C51" s="30">
        <v>0.5430555555555555</v>
      </c>
      <c r="D51" s="30">
        <v>0.5499999999999999</v>
      </c>
      <c r="E51" s="30">
        <v>0.5534722222222223</v>
      </c>
      <c r="F51" s="30">
        <v>0.5638888888888889</v>
      </c>
      <c r="G51" s="30">
        <v>0.5743055555555555</v>
      </c>
      <c r="H51" s="30">
        <v>0.5847222222222223</v>
      </c>
      <c r="I51" s="30">
        <v>0.5923611111111114</v>
      </c>
      <c r="J51" s="30">
        <v>0.5951388888888889</v>
      </c>
      <c r="K51" s="30">
        <v>0.6055555555555555</v>
      </c>
      <c r="L51" s="30">
        <v>0.6159722222222223</v>
      </c>
      <c r="M51" s="30">
        <v>0.6263888888888889</v>
      </c>
      <c r="N51" s="30">
        <v>0.6368055555555555</v>
      </c>
      <c r="O51" s="30">
        <v>0.6472222222222223</v>
      </c>
      <c r="P51" s="30">
        <v>0.6576388888888889</v>
      </c>
      <c r="Q51" s="30">
        <v>0.6680555555555556</v>
      </c>
      <c r="R51" s="30">
        <v>0.6784722222222223</v>
      </c>
      <c r="S51" s="30">
        <v>0.688888888888889</v>
      </c>
      <c r="T51" s="30">
        <v>0.6993055555555556</v>
      </c>
      <c r="U51" s="30">
        <v>0.7097222222222223</v>
      </c>
      <c r="V51" s="30">
        <v>0.7305555555555556</v>
      </c>
      <c r="W51" s="30">
        <v>0.751388888888889</v>
      </c>
      <c r="X51" s="30">
        <v>0.7618055555555556</v>
      </c>
      <c r="Y51" s="30">
        <v>0.782638888888889</v>
      </c>
      <c r="Z51" s="39"/>
      <c r="AA51" s="7"/>
      <c r="AB51" s="7"/>
      <c r="AC51" s="7"/>
      <c r="AD51" s="7"/>
    </row>
    <row r="52" spans="1:30" ht="12.75">
      <c r="A52" s="33" t="s">
        <v>107</v>
      </c>
      <c r="B52" s="34">
        <v>1.1</v>
      </c>
      <c r="C52" s="35">
        <v>0.5437500000000001</v>
      </c>
      <c r="D52" s="35">
        <v>0.5506944444444445</v>
      </c>
      <c r="E52" s="35">
        <v>0.5541666666666667</v>
      </c>
      <c r="F52" s="35">
        <v>0.5645833333333333</v>
      </c>
      <c r="G52" s="35">
        <v>0.5750000000000001</v>
      </c>
      <c r="H52" s="35">
        <v>0.5854166666666667</v>
      </c>
      <c r="I52" s="35">
        <v>0.5930555555555559</v>
      </c>
      <c r="J52" s="35">
        <v>0.5958333333333333</v>
      </c>
      <c r="K52" s="35">
        <v>0.6062500000000001</v>
      </c>
      <c r="L52" s="35">
        <v>0.6166666666666667</v>
      </c>
      <c r="M52" s="35">
        <v>0.6270833333333333</v>
      </c>
      <c r="N52" s="35">
        <v>0.6375000000000001</v>
      </c>
      <c r="O52" s="35">
        <v>0.6479166666666667</v>
      </c>
      <c r="P52" s="35">
        <v>0.6583333333333333</v>
      </c>
      <c r="Q52" s="35">
        <v>0.6687500000000001</v>
      </c>
      <c r="R52" s="35">
        <v>0.6791666666666667</v>
      </c>
      <c r="S52" s="35">
        <v>0.6895833333333333</v>
      </c>
      <c r="T52" s="35">
        <v>0.7000000000000001</v>
      </c>
      <c r="U52" s="35">
        <v>0.7104166666666667</v>
      </c>
      <c r="V52" s="35">
        <v>0.7312500000000001</v>
      </c>
      <c r="W52" s="35">
        <v>0.7520833333333333</v>
      </c>
      <c r="X52" s="35">
        <v>0.7625000000000001</v>
      </c>
      <c r="Y52" s="35">
        <v>0.7833333333333333</v>
      </c>
      <c r="Z52" s="39"/>
      <c r="AA52" s="7"/>
      <c r="AB52" s="7"/>
      <c r="AC52" s="7"/>
      <c r="AD52" s="7"/>
    </row>
    <row r="53" spans="1:30" ht="12.75">
      <c r="A53" s="27" t="s">
        <v>108</v>
      </c>
      <c r="B53" s="28">
        <v>1.7</v>
      </c>
      <c r="C53" s="30">
        <v>0.545138888888889</v>
      </c>
      <c r="D53" s="30">
        <v>0.5520833333333334</v>
      </c>
      <c r="E53" s="30">
        <v>0.5555555555555556</v>
      </c>
      <c r="F53" s="30">
        <v>0.5659722222222222</v>
      </c>
      <c r="G53" s="30">
        <v>0.576388888888889</v>
      </c>
      <c r="H53" s="30">
        <v>0.5868055555555556</v>
      </c>
      <c r="I53" s="30">
        <v>0.59375</v>
      </c>
      <c r="J53" s="30">
        <v>0.5972222222222222</v>
      </c>
      <c r="K53" s="30">
        <v>0.607638888888889</v>
      </c>
      <c r="L53" s="30">
        <v>0.6180555555555556</v>
      </c>
      <c r="M53" s="30">
        <v>0.6284722222222222</v>
      </c>
      <c r="N53" s="30">
        <v>0.638888888888889</v>
      </c>
      <c r="O53" s="30">
        <v>0.6493055555555556</v>
      </c>
      <c r="P53" s="30">
        <v>0.6597222222222222</v>
      </c>
      <c r="Q53" s="30">
        <v>0.6701388888888888</v>
      </c>
      <c r="R53" s="30">
        <v>0.6805555555555555</v>
      </c>
      <c r="S53" s="30">
        <v>0.6909722222222222</v>
      </c>
      <c r="T53" s="30">
        <v>0.7013888888888888</v>
      </c>
      <c r="U53" s="30">
        <v>0.7118055555555555</v>
      </c>
      <c r="V53" s="30">
        <v>0.7326388888888888</v>
      </c>
      <c r="W53" s="30">
        <v>0.7534722222222222</v>
      </c>
      <c r="X53" s="30">
        <v>0.7638888888888888</v>
      </c>
      <c r="Y53" s="30">
        <v>0.7847222222222222</v>
      </c>
      <c r="Z53" s="39"/>
      <c r="AA53" s="7"/>
      <c r="AB53" s="7"/>
      <c r="AC53" s="7"/>
      <c r="AD53" s="7"/>
    </row>
    <row r="54" spans="1:30" ht="12.75">
      <c r="A54" s="33" t="s">
        <v>109</v>
      </c>
      <c r="B54" s="34">
        <v>2.3</v>
      </c>
      <c r="C54" s="35">
        <v>0.5465277777777782</v>
      </c>
      <c r="D54" s="35">
        <v>0.5534722222222223</v>
      </c>
      <c r="E54" s="35">
        <v>0.5569444444444449</v>
      </c>
      <c r="F54" s="35">
        <v>0.5673611111111115</v>
      </c>
      <c r="G54" s="35">
        <v>0.5777777777777782</v>
      </c>
      <c r="H54" s="35">
        <v>0.5881944444444448</v>
      </c>
      <c r="I54" s="35">
        <v>0.5951388888888892</v>
      </c>
      <c r="J54" s="35">
        <v>0.5986111111111116</v>
      </c>
      <c r="K54" s="35">
        <v>0.6090277777777784</v>
      </c>
      <c r="L54" s="35">
        <v>0.6194444444444452</v>
      </c>
      <c r="M54" s="35">
        <v>0.6298611111111118</v>
      </c>
      <c r="N54" s="35">
        <v>0.6402777777777785</v>
      </c>
      <c r="O54" s="35">
        <v>0.6506944444444451</v>
      </c>
      <c r="P54" s="35">
        <v>0.6611111111111111</v>
      </c>
      <c r="Q54" s="35">
        <v>0.6715277777777777</v>
      </c>
      <c r="R54" s="35">
        <v>0.6819444444444445</v>
      </c>
      <c r="S54" s="35">
        <v>0.6923611111111111</v>
      </c>
      <c r="T54" s="35">
        <v>0.7027777777777777</v>
      </c>
      <c r="U54" s="35">
        <v>0.7131944444444445</v>
      </c>
      <c r="V54" s="35">
        <v>0.7340277777777778</v>
      </c>
      <c r="W54" s="35">
        <v>0.7548611111111111</v>
      </c>
      <c r="X54" s="35">
        <v>0.7652777777777777</v>
      </c>
      <c r="Y54" s="35">
        <v>0.7861111111111109</v>
      </c>
      <c r="Z54" s="39"/>
      <c r="AA54" s="7"/>
      <c r="AB54" s="7"/>
      <c r="AC54" s="7"/>
      <c r="AD54" s="7"/>
    </row>
    <row r="55" spans="1:30" ht="12.75">
      <c r="A55" s="27" t="s">
        <v>83</v>
      </c>
      <c r="B55" s="28">
        <v>2.7</v>
      </c>
      <c r="C55" s="30">
        <v>0.5472222222222227</v>
      </c>
      <c r="D55" s="30">
        <v>0.5541666666666667</v>
      </c>
      <c r="E55" s="30">
        <v>0.5576388888888895</v>
      </c>
      <c r="F55" s="30">
        <v>0.5680555555555561</v>
      </c>
      <c r="G55" s="30">
        <v>0.5784722222222228</v>
      </c>
      <c r="H55" s="30">
        <v>0.5888888888888895</v>
      </c>
      <c r="I55" s="30">
        <v>0.5958333333333338</v>
      </c>
      <c r="J55" s="30">
        <v>0.5993055555555563</v>
      </c>
      <c r="K55" s="30">
        <v>0.6097222222222232</v>
      </c>
      <c r="L55" s="30">
        <v>0.6201388888888899</v>
      </c>
      <c r="M55" s="30">
        <v>0.6305555555555565</v>
      </c>
      <c r="N55" s="30">
        <v>0.6409722222222233</v>
      </c>
      <c r="O55" s="30">
        <v>0.6513888888888898</v>
      </c>
      <c r="P55" s="30">
        <v>0.6618055555555555</v>
      </c>
      <c r="Q55" s="30">
        <v>0.6722222222222222</v>
      </c>
      <c r="R55" s="30">
        <v>0.6826388888888888</v>
      </c>
      <c r="S55" s="30">
        <v>0.6930555555555555</v>
      </c>
      <c r="T55" s="30">
        <v>0.7034722222222222</v>
      </c>
      <c r="U55" s="30">
        <v>0.7138888888888888</v>
      </c>
      <c r="V55" s="30">
        <v>0.734722222222222</v>
      </c>
      <c r="W55" s="30">
        <v>0.7555555555555552</v>
      </c>
      <c r="X55" s="30">
        <v>0.7659722222222219</v>
      </c>
      <c r="Y55" s="30">
        <v>0.7868055555555551</v>
      </c>
      <c r="Z55" s="39"/>
      <c r="AA55" s="7"/>
      <c r="AB55" s="7"/>
      <c r="AC55" s="7"/>
      <c r="AD55" s="7"/>
    </row>
    <row r="56" spans="1:30" ht="12.75">
      <c r="A56" s="33" t="s">
        <v>110</v>
      </c>
      <c r="B56" s="34">
        <v>3.1</v>
      </c>
      <c r="C56" s="35">
        <v>0.5486111111111116</v>
      </c>
      <c r="D56" s="35">
        <v>0.5555555555555556</v>
      </c>
      <c r="E56" s="35">
        <v>0.5590277777777783</v>
      </c>
      <c r="F56" s="35">
        <v>0.5694444444444451</v>
      </c>
      <c r="G56" s="35">
        <v>0.5798611111111119</v>
      </c>
      <c r="H56" s="35">
        <v>0.5902777777777787</v>
      </c>
      <c r="I56" s="35">
        <v>0.597222222222223</v>
      </c>
      <c r="J56" s="35">
        <v>0.6006944444444454</v>
      </c>
      <c r="K56" s="35">
        <v>0.6111111111111122</v>
      </c>
      <c r="L56" s="35">
        <v>0.6215277777777788</v>
      </c>
      <c r="M56" s="35">
        <v>0.6319444444444455</v>
      </c>
      <c r="N56" s="35">
        <v>0.6423611111111124</v>
      </c>
      <c r="O56" s="35">
        <v>0.6527777777777789</v>
      </c>
      <c r="P56" s="35">
        <v>0.6631944444444444</v>
      </c>
      <c r="Q56" s="35">
        <v>0.6736111111111112</v>
      </c>
      <c r="R56" s="35">
        <v>0.6840277777777778</v>
      </c>
      <c r="S56" s="35">
        <v>0.6944444444444444</v>
      </c>
      <c r="T56" s="35">
        <v>0.7048611111111112</v>
      </c>
      <c r="U56" s="35">
        <v>0.7152777777777778</v>
      </c>
      <c r="V56" s="35">
        <v>0.7361111111111109</v>
      </c>
      <c r="W56" s="35">
        <v>0.7569444444444442</v>
      </c>
      <c r="X56" s="35">
        <v>0.767361111111111</v>
      </c>
      <c r="Y56" s="35">
        <v>0.7881944444444443</v>
      </c>
      <c r="Z56" s="39"/>
      <c r="AA56" s="7"/>
      <c r="AB56" s="7"/>
      <c r="AC56" s="7"/>
      <c r="AD56" s="7"/>
    </row>
    <row r="57" spans="1:30" ht="12.75">
      <c r="A57" s="27" t="s">
        <v>94</v>
      </c>
      <c r="B57" s="28">
        <v>3.7</v>
      </c>
      <c r="C57" s="30">
        <v>0.5500000000000005</v>
      </c>
      <c r="D57" s="30">
        <v>0.5569444444444445</v>
      </c>
      <c r="E57" s="30">
        <v>0.5604166666666672</v>
      </c>
      <c r="F57" s="30">
        <v>0.570833333333334</v>
      </c>
      <c r="G57" s="30">
        <v>0.5812500000000007</v>
      </c>
      <c r="H57" s="30">
        <v>0.5916666666666673</v>
      </c>
      <c r="I57" s="30">
        <v>0.5986111111111118</v>
      </c>
      <c r="J57" s="30">
        <v>0.6020833333333342</v>
      </c>
      <c r="K57" s="30">
        <v>0.6125000000000008</v>
      </c>
      <c r="L57" s="30">
        <v>0.6229166666666676</v>
      </c>
      <c r="M57" s="30">
        <v>0.6333333333333344</v>
      </c>
      <c r="N57" s="30">
        <v>0.6437500000000012</v>
      </c>
      <c r="O57" s="30">
        <v>0.6541666666666678</v>
      </c>
      <c r="P57" s="30">
        <v>0.6645833333333333</v>
      </c>
      <c r="Q57" s="30">
        <v>0.675</v>
      </c>
      <c r="R57" s="30">
        <v>0.6854166666666668</v>
      </c>
      <c r="S57" s="30">
        <v>0.6958333333333334</v>
      </c>
      <c r="T57" s="30">
        <v>0.70625</v>
      </c>
      <c r="U57" s="30">
        <v>0.7166666666666668</v>
      </c>
      <c r="V57" s="30">
        <v>0.7374999999999999</v>
      </c>
      <c r="W57" s="30">
        <v>0.7583333333333331</v>
      </c>
      <c r="X57" s="30">
        <v>0.7687499999999998</v>
      </c>
      <c r="Y57" s="30">
        <v>0.789583333333333</v>
      </c>
      <c r="Z57" s="39"/>
      <c r="AA57" s="7"/>
      <c r="AB57" s="7"/>
      <c r="AC57" s="7"/>
      <c r="AD57" s="7"/>
    </row>
    <row r="58" spans="1:30" ht="12.75">
      <c r="A58" s="33" t="s">
        <v>111</v>
      </c>
      <c r="B58" s="34">
        <v>4.3</v>
      </c>
      <c r="C58" s="35">
        <v>0.5513888888888895</v>
      </c>
      <c r="D58" s="35">
        <v>0.5583333333333333</v>
      </c>
      <c r="E58" s="35">
        <v>0.5618055555555561</v>
      </c>
      <c r="F58" s="35">
        <v>0.5722222222222229</v>
      </c>
      <c r="G58" s="35">
        <v>0.5826388888888896</v>
      </c>
      <c r="H58" s="35">
        <v>0.5930555555555563</v>
      </c>
      <c r="I58" s="35">
        <v>0.6000000000000009</v>
      </c>
      <c r="J58" s="35">
        <v>0.6034722222222234</v>
      </c>
      <c r="K58" s="35">
        <v>0.61388888888889</v>
      </c>
      <c r="L58" s="35">
        <v>0.6243055555555567</v>
      </c>
      <c r="M58" s="35">
        <v>0.6347222222222234</v>
      </c>
      <c r="N58" s="35">
        <v>0.64513888888889</v>
      </c>
      <c r="O58" s="35">
        <v>0.6555555555555568</v>
      </c>
      <c r="P58" s="35">
        <v>0.6659722222222222</v>
      </c>
      <c r="Q58" s="35">
        <v>0.6763888888888889</v>
      </c>
      <c r="R58" s="35">
        <v>0.6868055555555557</v>
      </c>
      <c r="S58" s="35">
        <v>0.6972222222222224</v>
      </c>
      <c r="T58" s="35">
        <v>0.707638888888889</v>
      </c>
      <c r="U58" s="35">
        <v>0.7180555555555557</v>
      </c>
      <c r="V58" s="35">
        <v>0.7388888888888889</v>
      </c>
      <c r="W58" s="35">
        <v>0.7597222222222221</v>
      </c>
      <c r="X58" s="35">
        <v>0.7701388888888887</v>
      </c>
      <c r="Y58" s="35">
        <v>0.790972222222222</v>
      </c>
      <c r="Z58" s="39"/>
      <c r="AA58" s="7"/>
      <c r="AB58" s="7"/>
      <c r="AC58" s="7"/>
      <c r="AD58" s="7"/>
    </row>
    <row r="59" spans="1:30" ht="12.75">
      <c r="A59" s="27" t="s">
        <v>1</v>
      </c>
      <c r="B59" s="28">
        <v>4.8</v>
      </c>
      <c r="C59" s="30">
        <v>0.5520833333333339</v>
      </c>
      <c r="D59" s="30">
        <v>0.5590277777777778</v>
      </c>
      <c r="E59" s="30">
        <v>0.5625000000000006</v>
      </c>
      <c r="F59" s="30">
        <v>0.5729166666666674</v>
      </c>
      <c r="G59" s="30">
        <v>0.5833333333333341</v>
      </c>
      <c r="H59" s="30">
        <v>0.5937500000000009</v>
      </c>
      <c r="I59" s="30">
        <v>0.6006944444444455</v>
      </c>
      <c r="J59" s="30">
        <v>0.604166666666668</v>
      </c>
      <c r="K59" s="30">
        <v>0.6145833333333347</v>
      </c>
      <c r="L59" s="30">
        <v>0.6250000000000013</v>
      </c>
      <c r="M59" s="30">
        <v>0.635416666666668</v>
      </c>
      <c r="N59" s="30">
        <v>0.6458333333333347</v>
      </c>
      <c r="O59" s="30">
        <v>0.6562500000000016</v>
      </c>
      <c r="P59" s="30">
        <v>0.6666666666666666</v>
      </c>
      <c r="Q59" s="30">
        <v>0.6770833333333333</v>
      </c>
      <c r="R59" s="30">
        <v>0.6875</v>
      </c>
      <c r="S59" s="30">
        <v>0.6979166666666667</v>
      </c>
      <c r="T59" s="30">
        <v>0.7083333333333335</v>
      </c>
      <c r="U59" s="30">
        <v>0.7187500000000001</v>
      </c>
      <c r="V59" s="30">
        <v>0.7395833333333333</v>
      </c>
      <c r="W59" s="30">
        <v>0.7604166666666665</v>
      </c>
      <c r="X59" s="30">
        <v>0.7708333333333331</v>
      </c>
      <c r="Y59" s="30">
        <v>0.7916666666666663</v>
      </c>
      <c r="Z59" s="39"/>
      <c r="AA59" s="7"/>
      <c r="AB59" s="7"/>
      <c r="AC59" s="7"/>
      <c r="AD59" s="7"/>
    </row>
    <row r="60" spans="1:30" ht="12.75">
      <c r="A60" s="33" t="s">
        <v>92</v>
      </c>
      <c r="B60" s="34">
        <v>5.1</v>
      </c>
      <c r="C60" s="35">
        <v>0.5527777777777783</v>
      </c>
      <c r="D60" s="35">
        <v>0.5597222222222222</v>
      </c>
      <c r="E60" s="35">
        <v>0.563194444444445</v>
      </c>
      <c r="F60" s="35">
        <v>0.5736111111111117</v>
      </c>
      <c r="G60" s="35">
        <v>0.5840277777777785</v>
      </c>
      <c r="H60" s="35">
        <v>0.5944444444444452</v>
      </c>
      <c r="I60" s="35">
        <v>0.6013888888888899</v>
      </c>
      <c r="J60" s="35">
        <v>0.6048611111111124</v>
      </c>
      <c r="K60" s="35">
        <v>0.6152777777777793</v>
      </c>
      <c r="L60" s="35">
        <v>0.625694444444446</v>
      </c>
      <c r="M60" s="35">
        <v>0.6361111111111126</v>
      </c>
      <c r="N60" s="35">
        <v>0.6465277777777793</v>
      </c>
      <c r="O60" s="35">
        <v>0.656944444444446</v>
      </c>
      <c r="P60" s="35">
        <v>0.6673611111111111</v>
      </c>
      <c r="Q60" s="35">
        <v>0.6777777777777777</v>
      </c>
      <c r="R60" s="35">
        <v>0.6881944444444443</v>
      </c>
      <c r="S60" s="35">
        <v>0.6986111111111111</v>
      </c>
      <c r="T60" s="35">
        <v>0.7090277777777778</v>
      </c>
      <c r="U60" s="35">
        <v>0.7194444444444446</v>
      </c>
      <c r="V60" s="35">
        <v>0.7402777777777777</v>
      </c>
      <c r="W60" s="35">
        <v>0.7611111111111108</v>
      </c>
      <c r="X60" s="35">
        <v>0.7715277777777776</v>
      </c>
      <c r="Y60" s="35">
        <v>0.7923611111111107</v>
      </c>
      <c r="Z60" s="39"/>
      <c r="AA60" s="7"/>
      <c r="AB60" s="7"/>
      <c r="AC60" s="7"/>
      <c r="AD60" s="7"/>
    </row>
    <row r="61" spans="1:30" ht="12.75">
      <c r="A61" s="27" t="s">
        <v>112</v>
      </c>
      <c r="B61" s="28">
        <v>5.9</v>
      </c>
      <c r="C61" s="30">
        <v>0.5548611111111111</v>
      </c>
      <c r="D61" s="30">
        <v>0.5618055555555556</v>
      </c>
      <c r="E61" s="30">
        <v>0.5652777777777778</v>
      </c>
      <c r="F61" s="30">
        <v>0.5756944444444444</v>
      </c>
      <c r="G61" s="30">
        <v>0.5861111111111111</v>
      </c>
      <c r="H61" s="30">
        <v>0.5965277777777778</v>
      </c>
      <c r="I61" s="30">
        <v>0.6034722222222222</v>
      </c>
      <c r="J61" s="30">
        <v>0.6069444444444444</v>
      </c>
      <c r="K61" s="30">
        <v>0.6173611111111111</v>
      </c>
      <c r="L61" s="30">
        <v>0.6277777777777778</v>
      </c>
      <c r="M61" s="30">
        <v>0.6381944444444444</v>
      </c>
      <c r="N61" s="30">
        <v>0.6486111111111111</v>
      </c>
      <c r="O61" s="30">
        <v>0.6590277777777778</v>
      </c>
      <c r="P61" s="30">
        <v>0.6694444444444444</v>
      </c>
      <c r="Q61" s="30">
        <v>0.6798611111111111</v>
      </c>
      <c r="R61" s="30">
        <v>0.6902777777777778</v>
      </c>
      <c r="S61" s="30">
        <v>0.7006944444444444</v>
      </c>
      <c r="T61" s="30">
        <v>0.7111111111111111</v>
      </c>
      <c r="U61" s="30">
        <v>0.7215277777777778</v>
      </c>
      <c r="V61" s="30">
        <v>0.7423611111111111</v>
      </c>
      <c r="W61" s="30">
        <v>0.7631944444444444</v>
      </c>
      <c r="X61" s="30">
        <v>0.7736111111111111</v>
      </c>
      <c r="Y61" s="30">
        <v>0.7944444444444444</v>
      </c>
      <c r="Z61" s="39"/>
      <c r="AA61" s="7"/>
      <c r="AB61" s="7"/>
      <c r="AC61" s="7"/>
      <c r="AD61" s="7"/>
    </row>
    <row r="62" spans="1:30" ht="12.75">
      <c r="A62" s="33" t="s">
        <v>113</v>
      </c>
      <c r="B62" s="34">
        <v>6.3</v>
      </c>
      <c r="C62" s="35">
        <v>0.5555555555555556</v>
      </c>
      <c r="D62" s="35">
        <v>0.5625</v>
      </c>
      <c r="E62" s="35">
        <v>0.5659722222222222</v>
      </c>
      <c r="F62" s="35">
        <v>0.576388888888889</v>
      </c>
      <c r="G62" s="35">
        <v>0.5868055555555556</v>
      </c>
      <c r="H62" s="35">
        <v>0.5972222222222222</v>
      </c>
      <c r="I62" s="35">
        <v>0.6041666666666666</v>
      </c>
      <c r="J62" s="35">
        <v>0.607638888888889</v>
      </c>
      <c r="K62" s="35">
        <v>0.6180555555555556</v>
      </c>
      <c r="L62" s="35">
        <v>0.6284722222222222</v>
      </c>
      <c r="M62" s="35">
        <v>0.638888888888889</v>
      </c>
      <c r="N62" s="35">
        <v>0.6493055555555556</v>
      </c>
      <c r="O62" s="35">
        <v>0.6597222222222222</v>
      </c>
      <c r="P62" s="35">
        <v>0.6701388888888888</v>
      </c>
      <c r="Q62" s="35">
        <v>0.6805555555555555</v>
      </c>
      <c r="R62" s="35">
        <v>0.6909722222222222</v>
      </c>
      <c r="S62" s="35">
        <v>0.7013888888888888</v>
      </c>
      <c r="T62" s="35">
        <v>0.7118055555555555</v>
      </c>
      <c r="U62" s="35">
        <v>0.7222222222222222</v>
      </c>
      <c r="V62" s="35">
        <v>0.7430555555555555</v>
      </c>
      <c r="W62" s="35">
        <v>0.7638888888888888</v>
      </c>
      <c r="X62" s="35">
        <v>0.7743055555555555</v>
      </c>
      <c r="Y62" s="35">
        <v>0.7951388888888888</v>
      </c>
      <c r="Z62" s="39"/>
      <c r="AA62" s="7"/>
      <c r="AB62" s="7"/>
      <c r="AC62" s="7"/>
      <c r="AD62" s="7"/>
    </row>
    <row r="63" spans="1:30" ht="12.75">
      <c r="A63" s="27" t="s">
        <v>114</v>
      </c>
      <c r="B63" s="28">
        <v>7</v>
      </c>
      <c r="C63" s="30">
        <v>0.5569444444444445</v>
      </c>
      <c r="D63" s="30">
        <v>0.5638888888888889</v>
      </c>
      <c r="E63" s="30">
        <v>0.5673611111111111</v>
      </c>
      <c r="F63" s="30">
        <v>0.5777777777777778</v>
      </c>
      <c r="G63" s="30">
        <v>0.5881944444444445</v>
      </c>
      <c r="H63" s="30">
        <v>0.5986111111111111</v>
      </c>
      <c r="I63" s="30">
        <v>0.6055555555555555</v>
      </c>
      <c r="J63" s="30">
        <v>0.6090277777777778</v>
      </c>
      <c r="K63" s="30">
        <v>0.6194444444444445</v>
      </c>
      <c r="L63" s="30">
        <v>0.6298611111111111</v>
      </c>
      <c r="M63" s="30">
        <v>0.6402777777777778</v>
      </c>
      <c r="N63" s="30">
        <v>0.6506944444444445</v>
      </c>
      <c r="O63" s="30">
        <v>0.6611111111111111</v>
      </c>
      <c r="P63" s="30">
        <v>0.6715277777777778</v>
      </c>
      <c r="Q63" s="30">
        <v>0.6819444444444445</v>
      </c>
      <c r="R63" s="30">
        <v>0.6923611111111111</v>
      </c>
      <c r="S63" s="30">
        <v>0.7027777777777778</v>
      </c>
      <c r="T63" s="30">
        <v>0.7131944444444445</v>
      </c>
      <c r="U63" s="30">
        <v>0.7236111111111111</v>
      </c>
      <c r="V63" s="30">
        <v>0.7444444444444445</v>
      </c>
      <c r="W63" s="30">
        <v>0.7652777777777778</v>
      </c>
      <c r="X63" s="30">
        <v>0.7756944444444445</v>
      </c>
      <c r="Y63" s="30">
        <v>0.7965277777777778</v>
      </c>
      <c r="Z63" s="39"/>
      <c r="AA63" s="7"/>
      <c r="AB63" s="7"/>
      <c r="AC63" s="7"/>
      <c r="AD63" s="7"/>
    </row>
    <row r="64" spans="1:30" ht="12.75">
      <c r="A64" s="33" t="s">
        <v>402</v>
      </c>
      <c r="B64" s="34">
        <v>7.7</v>
      </c>
      <c r="C64" s="35">
        <v>0.5576388888888895</v>
      </c>
      <c r="D64" s="35">
        <v>0.5645833333333333</v>
      </c>
      <c r="E64" s="35">
        <v>0.5680555555555562</v>
      </c>
      <c r="F64" s="35">
        <v>0.5784722222222232</v>
      </c>
      <c r="G64" s="35">
        <v>0.5888888888888899</v>
      </c>
      <c r="H64" s="35">
        <v>0.5993055555555564</v>
      </c>
      <c r="I64" s="35">
        <v>0.6062500000000012</v>
      </c>
      <c r="J64" s="35">
        <v>0.6097222222222236</v>
      </c>
      <c r="K64" s="35">
        <v>0.6201388888888903</v>
      </c>
      <c r="L64" s="35">
        <v>0.6305555555555571</v>
      </c>
      <c r="M64" s="35">
        <v>0.640972222222224</v>
      </c>
      <c r="N64" s="35">
        <v>0.6513888888888908</v>
      </c>
      <c r="O64" s="35">
        <v>0.6618055555555576</v>
      </c>
      <c r="P64" s="35">
        <v>0.6722222222222222</v>
      </c>
      <c r="Q64" s="35">
        <v>0.6826388888888888</v>
      </c>
      <c r="R64" s="35">
        <v>0.6930555555555554</v>
      </c>
      <c r="S64" s="35">
        <v>0.7034722222222223</v>
      </c>
      <c r="T64" s="35">
        <v>0.713888888888889</v>
      </c>
      <c r="U64" s="35">
        <v>0.7243055555555556</v>
      </c>
      <c r="V64" s="35">
        <v>0.7451388888888888</v>
      </c>
      <c r="W64" s="35">
        <v>0.765972222222222</v>
      </c>
      <c r="X64" s="35">
        <v>0.7763888888888888</v>
      </c>
      <c r="Y64" s="35">
        <v>0.797222222222222</v>
      </c>
      <c r="Z64" s="39"/>
      <c r="AA64" s="7"/>
      <c r="AB64" s="7"/>
      <c r="AC64" s="7"/>
      <c r="AD64" s="7"/>
    </row>
    <row r="65" spans="1:30" ht="12.75">
      <c r="A65" s="27" t="s">
        <v>116</v>
      </c>
      <c r="B65" s="28">
        <v>8.5</v>
      </c>
      <c r="C65" s="30">
        <v>0.5590277777777778</v>
      </c>
      <c r="D65" s="30">
        <v>0.5652777777777778</v>
      </c>
      <c r="E65" s="30">
        <v>0.5694444444444444</v>
      </c>
      <c r="F65" s="30">
        <v>0.579861111111111</v>
      </c>
      <c r="G65" s="30">
        <v>0.5902777777777778</v>
      </c>
      <c r="H65" s="30">
        <v>0.6006944444444444</v>
      </c>
      <c r="I65" s="30">
        <v>0.607638888888889</v>
      </c>
      <c r="J65" s="30">
        <v>0.611111111111111</v>
      </c>
      <c r="K65" s="30">
        <v>0.6215277777777778</v>
      </c>
      <c r="L65" s="30">
        <v>0.6319444444444444</v>
      </c>
      <c r="M65" s="30">
        <v>0.642361111111111</v>
      </c>
      <c r="N65" s="30">
        <v>0.6527777777777778</v>
      </c>
      <c r="O65" s="30">
        <v>0.6631944444444444</v>
      </c>
      <c r="P65" s="30">
        <v>0.6736111111111112</v>
      </c>
      <c r="Q65" s="30">
        <v>0.6840277777777778</v>
      </c>
      <c r="R65" s="30">
        <v>0.6944444444444445</v>
      </c>
      <c r="S65" s="30">
        <v>0.7048611111111112</v>
      </c>
      <c r="T65" s="30">
        <v>0.7152777777777778</v>
      </c>
      <c r="U65" s="30">
        <v>0.7256944444444445</v>
      </c>
      <c r="V65" s="30">
        <v>0.7465277777777778</v>
      </c>
      <c r="W65" s="30">
        <v>0.7673611111111112</v>
      </c>
      <c r="X65" s="30">
        <v>0.7777777777777778</v>
      </c>
      <c r="Y65" s="30">
        <v>0.7986111111111112</v>
      </c>
      <c r="Z65" s="39"/>
      <c r="AA65" s="7"/>
      <c r="AB65" s="7"/>
      <c r="AC65" s="7"/>
      <c r="AD65" s="7"/>
    </row>
    <row r="66" spans="1:30" ht="12.75">
      <c r="A66" s="33" t="s">
        <v>117</v>
      </c>
      <c r="B66" s="34">
        <v>8.8</v>
      </c>
      <c r="C66" s="35">
        <v>0.5597222222222222</v>
      </c>
      <c r="D66" s="35">
        <v>0.5659722222222222</v>
      </c>
      <c r="E66" s="35">
        <v>0.5701388888888889</v>
      </c>
      <c r="F66" s="35">
        <v>0.5805555555555556</v>
      </c>
      <c r="G66" s="35">
        <v>0.5909722222222222</v>
      </c>
      <c r="H66" s="35">
        <v>0.6013888888888889</v>
      </c>
      <c r="I66" s="35">
        <v>0.6083333333333333</v>
      </c>
      <c r="J66" s="35">
        <v>0.6118055555555556</v>
      </c>
      <c r="K66" s="35">
        <v>0.6222222222222222</v>
      </c>
      <c r="L66" s="35">
        <v>0.6326388888888889</v>
      </c>
      <c r="M66" s="35">
        <v>0.6430555555555556</v>
      </c>
      <c r="N66" s="35">
        <v>0.6534722222222222</v>
      </c>
      <c r="O66" s="35">
        <v>0.6638888888888889</v>
      </c>
      <c r="P66" s="35">
        <v>0.6743055555555556</v>
      </c>
      <c r="Q66" s="35">
        <v>0.6847222222222222</v>
      </c>
      <c r="R66" s="35">
        <v>0.6951388888888889</v>
      </c>
      <c r="S66" s="35">
        <v>0.7055555555555556</v>
      </c>
      <c r="T66" s="35">
        <v>0.7159722222222222</v>
      </c>
      <c r="U66" s="35">
        <v>0.7263888888888889</v>
      </c>
      <c r="V66" s="35">
        <v>0.7472222222222222</v>
      </c>
      <c r="W66" s="35">
        <v>0.7680555555555556</v>
      </c>
      <c r="X66" s="35">
        <v>0.7784722222222222</v>
      </c>
      <c r="Y66" s="35">
        <v>0.7993055555555556</v>
      </c>
      <c r="Z66" s="39"/>
      <c r="AA66" s="7"/>
      <c r="AB66" s="7"/>
      <c r="AC66" s="7"/>
      <c r="AD66" s="7"/>
    </row>
    <row r="67" spans="1:30" ht="12.75">
      <c r="A67" s="27" t="s">
        <v>118</v>
      </c>
      <c r="B67" s="28">
        <v>9.2</v>
      </c>
      <c r="C67" s="30">
        <v>0.5604166666666667</v>
      </c>
      <c r="D67" s="30">
        <v>0.5666666666666667</v>
      </c>
      <c r="E67" s="30">
        <v>0.5708333333333333</v>
      </c>
      <c r="F67" s="30">
        <v>0.5812499999999999</v>
      </c>
      <c r="G67" s="30">
        <v>0.5916666666666667</v>
      </c>
      <c r="H67" s="30">
        <v>0.6020833333333333</v>
      </c>
      <c r="I67" s="30">
        <v>0.6090277777777778</v>
      </c>
      <c r="J67" s="30">
        <v>0.6124999999999999</v>
      </c>
      <c r="K67" s="30">
        <v>0.6229166666666667</v>
      </c>
      <c r="L67" s="30">
        <v>0.6333333333333333</v>
      </c>
      <c r="M67" s="30">
        <v>0.6437499999999999</v>
      </c>
      <c r="N67" s="30">
        <v>0.6541666666666667</v>
      </c>
      <c r="O67" s="30">
        <v>0.6645833333333333</v>
      </c>
      <c r="P67" s="30">
        <v>0.6749999999999999</v>
      </c>
      <c r="Q67" s="30">
        <v>0.6854166666666667</v>
      </c>
      <c r="R67" s="30">
        <v>0.6958333333333333</v>
      </c>
      <c r="S67" s="30">
        <v>0.7062499999999999</v>
      </c>
      <c r="T67" s="30">
        <v>0.7166666666666667</v>
      </c>
      <c r="U67" s="30">
        <v>0.7270833333333333</v>
      </c>
      <c r="V67" s="30">
        <v>0.7479166666666667</v>
      </c>
      <c r="W67" s="30">
        <v>0.7687499999999999</v>
      </c>
      <c r="X67" s="30">
        <v>0.7791666666666667</v>
      </c>
      <c r="Y67" s="30">
        <v>0.7999999999999999</v>
      </c>
      <c r="Z67" s="39"/>
      <c r="AA67" s="7"/>
      <c r="AB67" s="7"/>
      <c r="AC67" s="7"/>
      <c r="AD67" s="7"/>
    </row>
    <row r="68" spans="1:30" ht="12.75">
      <c r="A68" s="33" t="s">
        <v>119</v>
      </c>
      <c r="B68" s="34">
        <v>9.8</v>
      </c>
      <c r="C68" s="35">
        <v>0.5611111111111111</v>
      </c>
      <c r="D68" s="35">
        <v>0.5673611111111111</v>
      </c>
      <c r="E68" s="35">
        <v>0.5715277777777777</v>
      </c>
      <c r="F68" s="35">
        <v>0.5819444444444445</v>
      </c>
      <c r="G68" s="35">
        <v>0.5923611111111111</v>
      </c>
      <c r="H68" s="35">
        <v>0.6027777777777777</v>
      </c>
      <c r="I68" s="35">
        <v>0.6097222222222222</v>
      </c>
      <c r="J68" s="35">
        <v>0.6131944444444445</v>
      </c>
      <c r="K68" s="35">
        <v>0.6236111111111111</v>
      </c>
      <c r="L68" s="35">
        <v>0.6340277777777777</v>
      </c>
      <c r="M68" s="35">
        <v>0.6444444444444445</v>
      </c>
      <c r="N68" s="35">
        <v>0.6548611111111111</v>
      </c>
      <c r="O68" s="35">
        <v>0.6652777777777777</v>
      </c>
      <c r="P68" s="35">
        <v>0.6756944444444444</v>
      </c>
      <c r="Q68" s="35">
        <v>0.686111111111111</v>
      </c>
      <c r="R68" s="35">
        <v>0.6965277777777777</v>
      </c>
      <c r="S68" s="35">
        <v>0.7069444444444444</v>
      </c>
      <c r="T68" s="35">
        <v>0.717361111111111</v>
      </c>
      <c r="U68" s="35">
        <v>0.7277777777777777</v>
      </c>
      <c r="V68" s="35">
        <v>0.748611111111111</v>
      </c>
      <c r="W68" s="35">
        <v>0.7694444444444444</v>
      </c>
      <c r="X68" s="35">
        <v>0.779861111111111</v>
      </c>
      <c r="Y68" s="35">
        <v>0.8006944444444444</v>
      </c>
      <c r="Z68" s="39"/>
      <c r="AA68" s="7"/>
      <c r="AB68" s="7"/>
      <c r="AC68" s="7"/>
      <c r="AD68" s="7"/>
    </row>
    <row r="69" spans="1:30" ht="12.75">
      <c r="A69" s="27" t="s">
        <v>120</v>
      </c>
      <c r="B69" s="28">
        <v>10</v>
      </c>
      <c r="C69" s="30">
        <v>0.5618055555555556</v>
      </c>
      <c r="D69" s="30">
        <v>0.5680555555555555</v>
      </c>
      <c r="E69" s="30">
        <v>0.5722222222222222</v>
      </c>
      <c r="F69" s="30">
        <v>0.5826388888888888</v>
      </c>
      <c r="G69" s="30">
        <v>0.5930555555555556</v>
      </c>
      <c r="H69" s="30">
        <v>0.6034722222222222</v>
      </c>
      <c r="I69" s="30">
        <v>0.6104166666666667</v>
      </c>
      <c r="J69" s="30">
        <v>0.6138888888888888</v>
      </c>
      <c r="K69" s="30">
        <v>0.6243055555555556</v>
      </c>
      <c r="L69" s="30">
        <v>0.6347222222222222</v>
      </c>
      <c r="M69" s="30">
        <v>0.6451388888888888</v>
      </c>
      <c r="N69" s="30">
        <v>0.6555555555555556</v>
      </c>
      <c r="O69" s="30">
        <v>0.6659722222222222</v>
      </c>
      <c r="P69" s="30">
        <v>0.6763888888888889</v>
      </c>
      <c r="Q69" s="30">
        <v>0.6868055555555556</v>
      </c>
      <c r="R69" s="30">
        <v>0.6972222222222223</v>
      </c>
      <c r="S69" s="30">
        <v>0.7076388888888889</v>
      </c>
      <c r="T69" s="30">
        <v>0.7180555555555556</v>
      </c>
      <c r="U69" s="30">
        <v>0.7284722222222223</v>
      </c>
      <c r="V69" s="30">
        <v>0.7493055555555556</v>
      </c>
      <c r="W69" s="30">
        <v>0.7701388888888889</v>
      </c>
      <c r="X69" s="30">
        <v>0.7805555555555556</v>
      </c>
      <c r="Y69" s="30">
        <v>0.8013888888888889</v>
      </c>
      <c r="Z69" s="39"/>
      <c r="AA69" s="7"/>
      <c r="AB69" s="7"/>
      <c r="AC69" s="7"/>
      <c r="AD69" s="7"/>
    </row>
    <row r="70" spans="1:30" ht="12.75">
      <c r="A70" s="33" t="s">
        <v>121</v>
      </c>
      <c r="B70" s="34">
        <v>10.2</v>
      </c>
      <c r="C70" s="32" t="s">
        <v>127</v>
      </c>
      <c r="D70" s="35">
        <v>0.56875</v>
      </c>
      <c r="E70" s="32" t="s">
        <v>127</v>
      </c>
      <c r="F70" s="32" t="s">
        <v>127</v>
      </c>
      <c r="G70" s="32" t="s">
        <v>127</v>
      </c>
      <c r="H70" s="32" t="s">
        <v>127</v>
      </c>
      <c r="I70" s="32" t="s">
        <v>127</v>
      </c>
      <c r="J70" s="32" t="s">
        <v>127</v>
      </c>
      <c r="K70" s="32" t="s">
        <v>127</v>
      </c>
      <c r="L70" s="32" t="s">
        <v>127</v>
      </c>
      <c r="M70" s="32" t="s">
        <v>127</v>
      </c>
      <c r="N70" s="32" t="s">
        <v>127</v>
      </c>
      <c r="O70" s="32" t="s">
        <v>127</v>
      </c>
      <c r="P70" s="32" t="s">
        <v>127</v>
      </c>
      <c r="Q70" s="32" t="s">
        <v>127</v>
      </c>
      <c r="R70" s="32" t="s">
        <v>127</v>
      </c>
      <c r="S70" s="32" t="s">
        <v>127</v>
      </c>
      <c r="T70" s="32" t="s">
        <v>127</v>
      </c>
      <c r="U70" s="32" t="s">
        <v>127</v>
      </c>
      <c r="V70" s="32" t="s">
        <v>127</v>
      </c>
      <c r="W70" s="32" t="s">
        <v>127</v>
      </c>
      <c r="X70" s="32" t="s">
        <v>127</v>
      </c>
      <c r="Y70" s="32" t="s">
        <v>127</v>
      </c>
      <c r="Z70" s="37"/>
      <c r="AA70" s="7"/>
      <c r="AB70" s="7"/>
      <c r="AC70" s="7"/>
      <c r="AD70" s="7"/>
    </row>
    <row r="71" spans="1:26" ht="12.75">
      <c r="A71" s="27" t="s">
        <v>122</v>
      </c>
      <c r="B71" s="28">
        <v>10.5</v>
      </c>
      <c r="C71" s="29" t="s">
        <v>127</v>
      </c>
      <c r="D71" s="30">
        <v>0.5694444444444444</v>
      </c>
      <c r="E71" s="29" t="s">
        <v>127</v>
      </c>
      <c r="F71" s="29" t="s">
        <v>127</v>
      </c>
      <c r="G71" s="29" t="s">
        <v>127</v>
      </c>
      <c r="H71" s="29" t="s">
        <v>127</v>
      </c>
      <c r="I71" s="29" t="s">
        <v>127</v>
      </c>
      <c r="J71" s="29" t="s">
        <v>127</v>
      </c>
      <c r="K71" s="29" t="s">
        <v>127</v>
      </c>
      <c r="L71" s="29" t="s">
        <v>127</v>
      </c>
      <c r="M71" s="29" t="s">
        <v>127</v>
      </c>
      <c r="N71" s="29" t="s">
        <v>127</v>
      </c>
      <c r="O71" s="29" t="s">
        <v>127</v>
      </c>
      <c r="P71" s="29" t="s">
        <v>127</v>
      </c>
      <c r="Q71" s="29" t="s">
        <v>127</v>
      </c>
      <c r="R71" s="29" t="s">
        <v>127</v>
      </c>
      <c r="S71" s="29" t="s">
        <v>127</v>
      </c>
      <c r="T71" s="29" t="s">
        <v>127</v>
      </c>
      <c r="U71" s="29" t="s">
        <v>127</v>
      </c>
      <c r="V71" s="29" t="s">
        <v>127</v>
      </c>
      <c r="W71" s="29" t="s">
        <v>127</v>
      </c>
      <c r="X71" s="29" t="s">
        <v>127</v>
      </c>
      <c r="Y71" s="29" t="s">
        <v>127</v>
      </c>
      <c r="Z71" s="37"/>
    </row>
    <row r="72" spans="1:26" ht="12.75">
      <c r="A72" s="33" t="s">
        <v>123</v>
      </c>
      <c r="B72" s="34">
        <v>10.5</v>
      </c>
      <c r="C72" s="35">
        <v>0.5624999999999997</v>
      </c>
      <c r="D72" s="35"/>
      <c r="E72" s="35">
        <v>0.572916666666667</v>
      </c>
      <c r="F72" s="35">
        <v>0.5833333333333337</v>
      </c>
      <c r="G72" s="35">
        <v>0.5937500000000003</v>
      </c>
      <c r="H72" s="35">
        <v>0.6041666666666669</v>
      </c>
      <c r="I72" s="35">
        <v>0.6111111111111116</v>
      </c>
      <c r="J72" s="35">
        <v>0.6145833333333341</v>
      </c>
      <c r="K72" s="35">
        <v>0.6250000000000009</v>
      </c>
      <c r="L72" s="35">
        <v>0.6354166666666676</v>
      </c>
      <c r="M72" s="35">
        <v>0.6458333333333346</v>
      </c>
      <c r="N72" s="35">
        <v>0.6562500000000013</v>
      </c>
      <c r="O72" s="35">
        <v>0.666666666666668</v>
      </c>
      <c r="P72" s="35">
        <v>0.6770833333333334</v>
      </c>
      <c r="Q72" s="35">
        <v>0.6875</v>
      </c>
      <c r="R72" s="35">
        <v>0.6979166666666667</v>
      </c>
      <c r="S72" s="35">
        <v>0.7083333333333338</v>
      </c>
      <c r="T72" s="35">
        <v>0.7187500000000004</v>
      </c>
      <c r="U72" s="35">
        <v>0.729166666666667</v>
      </c>
      <c r="V72" s="35">
        <v>0.7500000000000001</v>
      </c>
      <c r="W72" s="35">
        <v>0.7708333333333335</v>
      </c>
      <c r="X72" s="35">
        <v>0.7812500000000002</v>
      </c>
      <c r="Y72" s="35">
        <v>0.8020833333333335</v>
      </c>
      <c r="Z72" s="39"/>
    </row>
    <row r="73" spans="1:26" s="25" customFormat="1" ht="12.75">
      <c r="A73" s="11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11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6"/>
    </row>
    <row r="75" spans="1:26" ht="12.75">
      <c r="A75" s="11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6"/>
    </row>
    <row r="76" spans="1:16" ht="12.75">
      <c r="A76" s="4" t="s">
        <v>9</v>
      </c>
      <c r="B76" s="98" t="s">
        <v>10</v>
      </c>
      <c r="C76" s="98"/>
      <c r="D76" s="98"/>
      <c r="E76" s="98"/>
      <c r="F76" s="98"/>
      <c r="G76" s="98"/>
      <c r="H76" s="98"/>
      <c r="I76" s="98"/>
      <c r="J76" s="98"/>
      <c r="K76" s="98"/>
      <c r="L76" s="2"/>
      <c r="M76" s="2"/>
      <c r="N76" s="2"/>
      <c r="O76" s="2" t="s">
        <v>350</v>
      </c>
      <c r="P76" s="2"/>
    </row>
    <row r="77" spans="2:16" ht="12.75">
      <c r="B77" s="1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</row>
    <row r="78" spans="2:21" ht="12.75">
      <c r="B78" s="1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U78" t="s">
        <v>86</v>
      </c>
    </row>
    <row r="79" spans="1:16" ht="12.75">
      <c r="A79" s="100" t="s">
        <v>88</v>
      </c>
      <c r="B79" s="100"/>
      <c r="C79" s="100"/>
      <c r="D79" s="3"/>
      <c r="E79" s="98" t="s">
        <v>8</v>
      </c>
      <c r="F79" s="98"/>
      <c r="G79" s="98"/>
      <c r="H79" s="98"/>
      <c r="I79" s="98"/>
      <c r="J79" s="98"/>
      <c r="K79" s="98"/>
      <c r="L79" s="98"/>
      <c r="M79" s="98"/>
      <c r="N79" s="98"/>
      <c r="O79" s="2"/>
      <c r="P79" s="2"/>
    </row>
    <row r="80" spans="2:16" ht="12.75">
      <c r="B80" s="1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</row>
    <row r="81" spans="2:16" ht="12.75">
      <c r="B81" s="1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</row>
    <row r="82" spans="1:12" ht="12.75">
      <c r="A82" s="31" t="s">
        <v>0</v>
      </c>
      <c r="B82" s="31" t="s">
        <v>4</v>
      </c>
      <c r="C82" s="32" t="s">
        <v>131</v>
      </c>
      <c r="D82" s="32" t="s">
        <v>132</v>
      </c>
      <c r="E82" s="32" t="s">
        <v>131</v>
      </c>
      <c r="F82" s="32" t="s">
        <v>131</v>
      </c>
      <c r="G82" s="24"/>
      <c r="H82" s="24"/>
      <c r="I82" s="24"/>
      <c r="J82" s="23"/>
      <c r="K82" s="23"/>
      <c r="L82" s="23"/>
    </row>
    <row r="83" spans="1:12" ht="12.75">
      <c r="A83" s="11" t="s">
        <v>3</v>
      </c>
      <c r="B83" s="28">
        <v>0</v>
      </c>
      <c r="C83" s="39">
        <v>0.8055555555555555</v>
      </c>
      <c r="D83" s="39">
        <v>0.8194444444444445</v>
      </c>
      <c r="E83" s="39">
        <v>0.8333333333333334</v>
      </c>
      <c r="F83" s="39">
        <v>0.875</v>
      </c>
      <c r="G83" s="9"/>
      <c r="H83" s="9"/>
      <c r="I83" s="9"/>
      <c r="J83" s="9"/>
      <c r="K83" s="9"/>
      <c r="L83" s="9"/>
    </row>
    <row r="84" spans="1:12" ht="12.75">
      <c r="A84" s="33" t="s">
        <v>2</v>
      </c>
      <c r="B84" s="34">
        <v>0</v>
      </c>
      <c r="C84" s="32" t="s">
        <v>127</v>
      </c>
      <c r="D84" s="32" t="s">
        <v>127</v>
      </c>
      <c r="E84" s="32" t="s">
        <v>127</v>
      </c>
      <c r="F84" s="32" t="s">
        <v>127</v>
      </c>
      <c r="G84" s="9"/>
      <c r="H84" s="9"/>
      <c r="I84" s="9"/>
      <c r="J84" s="9"/>
      <c r="K84" s="7"/>
      <c r="L84" s="7"/>
    </row>
    <row r="85" spans="1:12" ht="12.75">
      <c r="A85" s="11" t="s">
        <v>104</v>
      </c>
      <c r="B85" s="28">
        <v>0.3</v>
      </c>
      <c r="C85" s="37" t="s">
        <v>127</v>
      </c>
      <c r="D85" s="37" t="s">
        <v>127</v>
      </c>
      <c r="E85" s="37" t="s">
        <v>127</v>
      </c>
      <c r="F85" s="37" t="s">
        <v>127</v>
      </c>
      <c r="G85" s="9"/>
      <c r="H85" s="9"/>
      <c r="I85" s="9"/>
      <c r="J85" s="9"/>
      <c r="K85" s="7"/>
      <c r="L85" s="7"/>
    </row>
    <row r="86" spans="1:12" ht="12.75">
      <c r="A86" s="33" t="s">
        <v>105</v>
      </c>
      <c r="B86" s="34">
        <v>0.5</v>
      </c>
      <c r="C86" s="35">
        <v>0.80625</v>
      </c>
      <c r="D86" s="35">
        <v>0.8201388888888889</v>
      </c>
      <c r="E86" s="35">
        <v>0.8340277777777777</v>
      </c>
      <c r="F86" s="35">
        <v>0.8756944444444444</v>
      </c>
      <c r="G86" s="9"/>
      <c r="H86" s="9"/>
      <c r="I86" s="9"/>
      <c r="J86" s="9"/>
      <c r="K86" s="7"/>
      <c r="L86" s="7"/>
    </row>
    <row r="87" spans="1:12" ht="12.75">
      <c r="A87" s="11" t="s">
        <v>106</v>
      </c>
      <c r="B87" s="28">
        <v>0.7</v>
      </c>
      <c r="C87" s="39">
        <v>0.8069444444444445</v>
      </c>
      <c r="D87" s="39">
        <v>0.8208333333333333</v>
      </c>
      <c r="E87" s="39">
        <v>0.8347222222222223</v>
      </c>
      <c r="F87" s="39">
        <v>0.876388888888889</v>
      </c>
      <c r="G87" s="9"/>
      <c r="H87" s="9"/>
      <c r="I87" s="9"/>
      <c r="J87" s="9"/>
      <c r="K87" s="7"/>
      <c r="L87" s="7"/>
    </row>
    <row r="88" spans="1:12" ht="12.75">
      <c r="A88" s="33" t="s">
        <v>107</v>
      </c>
      <c r="B88" s="34">
        <v>1.1</v>
      </c>
      <c r="C88" s="35">
        <v>0.8076388888888889</v>
      </c>
      <c r="D88" s="35">
        <v>0.8215277777777777</v>
      </c>
      <c r="E88" s="35">
        <v>0.8354166666666667</v>
      </c>
      <c r="F88" s="35">
        <v>0.8770833333333333</v>
      </c>
      <c r="G88" s="9"/>
      <c r="H88" s="9"/>
      <c r="I88" s="9"/>
      <c r="J88" s="9"/>
      <c r="K88" s="7"/>
      <c r="L88" s="7"/>
    </row>
    <row r="89" spans="1:12" ht="12.75">
      <c r="A89" s="11" t="s">
        <v>108</v>
      </c>
      <c r="B89" s="28">
        <v>1.7</v>
      </c>
      <c r="C89" s="39">
        <v>0.8090277777777778</v>
      </c>
      <c r="D89" s="39">
        <v>0.8229166666666666</v>
      </c>
      <c r="E89" s="39">
        <v>0.8368055555555555</v>
      </c>
      <c r="F89" s="39">
        <v>0.8784722222222222</v>
      </c>
      <c r="G89" s="9"/>
      <c r="H89" s="9"/>
      <c r="I89" s="9"/>
      <c r="J89" s="9"/>
      <c r="K89" s="7"/>
      <c r="L89" s="7"/>
    </row>
    <row r="90" spans="1:12" ht="12.75">
      <c r="A90" s="33" t="s">
        <v>109</v>
      </c>
      <c r="B90" s="34">
        <v>2.3</v>
      </c>
      <c r="C90" s="35">
        <v>0.8104166666666665</v>
      </c>
      <c r="D90" s="35">
        <v>0.8243055555555555</v>
      </c>
      <c r="E90" s="35">
        <v>0.8381944444444445</v>
      </c>
      <c r="F90" s="35">
        <v>0.8798611111111113</v>
      </c>
      <c r="G90" s="9"/>
      <c r="H90" s="9"/>
      <c r="I90" s="9"/>
      <c r="J90" s="9"/>
      <c r="K90" s="7"/>
      <c r="L90" s="7"/>
    </row>
    <row r="91" spans="1:12" ht="12.75">
      <c r="A91" s="11" t="s">
        <v>83</v>
      </c>
      <c r="B91" s="28">
        <v>2.7</v>
      </c>
      <c r="C91" s="39">
        <v>0.8111111111111106</v>
      </c>
      <c r="D91" s="39">
        <v>0.8249999999999996</v>
      </c>
      <c r="E91" s="39">
        <v>0.8388888888888887</v>
      </c>
      <c r="F91" s="39">
        <v>0.8805555555555555</v>
      </c>
      <c r="G91" s="9"/>
      <c r="H91" s="9"/>
      <c r="I91" s="9"/>
      <c r="J91" s="9"/>
      <c r="K91" s="7"/>
      <c r="L91" s="7"/>
    </row>
    <row r="92" spans="1:12" ht="12.75">
      <c r="A92" s="33" t="s">
        <v>110</v>
      </c>
      <c r="B92" s="34">
        <v>3.1</v>
      </c>
      <c r="C92" s="35">
        <v>0.8124999999999998</v>
      </c>
      <c r="D92" s="35">
        <v>0.8263888888888887</v>
      </c>
      <c r="E92" s="35">
        <v>0.8402777777777778</v>
      </c>
      <c r="F92" s="35">
        <v>0.8819444444444445</v>
      </c>
      <c r="G92" s="9"/>
      <c r="H92" s="9"/>
      <c r="I92" s="9"/>
      <c r="J92" s="9"/>
      <c r="K92" s="7"/>
      <c r="L92" s="7"/>
    </row>
    <row r="93" spans="1:12" ht="12.75">
      <c r="A93" s="11" t="s">
        <v>94</v>
      </c>
      <c r="B93" s="28">
        <v>3.7</v>
      </c>
      <c r="C93" s="39">
        <v>0.8138888888888886</v>
      </c>
      <c r="D93" s="39">
        <v>0.8277777777777775</v>
      </c>
      <c r="E93" s="39">
        <v>0.8416666666666665</v>
      </c>
      <c r="F93" s="39">
        <v>0.8833333333333332</v>
      </c>
      <c r="G93" s="9"/>
      <c r="H93" s="9"/>
      <c r="I93" s="9"/>
      <c r="J93" s="9"/>
      <c r="K93" s="7"/>
      <c r="L93" s="7"/>
    </row>
    <row r="94" spans="1:12" ht="12.75">
      <c r="A94" s="33" t="s">
        <v>111</v>
      </c>
      <c r="B94" s="34">
        <v>4.3</v>
      </c>
      <c r="C94" s="35">
        <v>0.8152777777777777</v>
      </c>
      <c r="D94" s="35">
        <v>0.8291666666666667</v>
      </c>
      <c r="E94" s="35">
        <v>0.8430555555555557</v>
      </c>
      <c r="F94" s="35">
        <v>0.8847222222222223</v>
      </c>
      <c r="G94" s="9"/>
      <c r="H94" s="9"/>
      <c r="I94" s="9"/>
      <c r="J94" s="9"/>
      <c r="K94" s="7"/>
      <c r="L94" s="7"/>
    </row>
    <row r="95" spans="1:12" ht="12.75">
      <c r="A95" s="11" t="s">
        <v>1</v>
      </c>
      <c r="B95" s="28">
        <v>4.8</v>
      </c>
      <c r="C95" s="39">
        <v>0.8159722222222219</v>
      </c>
      <c r="D95" s="39">
        <v>0.8298611111111108</v>
      </c>
      <c r="E95" s="39">
        <v>0.8437499999999999</v>
      </c>
      <c r="F95" s="39">
        <v>0.8854166666666665</v>
      </c>
      <c r="G95" s="9"/>
      <c r="H95" s="9"/>
      <c r="I95" s="9"/>
      <c r="J95" s="9"/>
      <c r="K95" s="7"/>
      <c r="L95" s="7"/>
    </row>
    <row r="96" spans="1:12" ht="12.75">
      <c r="A96" s="33" t="s">
        <v>92</v>
      </c>
      <c r="B96" s="34">
        <v>5.1</v>
      </c>
      <c r="C96" s="35">
        <v>0.8166666666666662</v>
      </c>
      <c r="D96" s="35">
        <v>0.8305555555555553</v>
      </c>
      <c r="E96" s="35">
        <v>0.8444444444444444</v>
      </c>
      <c r="F96" s="35">
        <v>0.8861111111111112</v>
      </c>
      <c r="G96" s="9"/>
      <c r="H96" s="9"/>
      <c r="I96" s="9"/>
      <c r="J96" s="9"/>
      <c r="K96" s="7"/>
      <c r="L96" s="7"/>
    </row>
    <row r="97" spans="1:12" ht="12.75">
      <c r="A97" s="11" t="s">
        <v>112</v>
      </c>
      <c r="B97" s="28">
        <v>5.9</v>
      </c>
      <c r="C97" s="39">
        <v>0.81875</v>
      </c>
      <c r="D97" s="39">
        <v>0.8326388888888889</v>
      </c>
      <c r="E97" s="39">
        <v>0.8465277777777778</v>
      </c>
      <c r="F97" s="39">
        <v>0.8881944444444444</v>
      </c>
      <c r="G97" s="9"/>
      <c r="H97" s="9"/>
      <c r="I97" s="9"/>
      <c r="J97" s="9"/>
      <c r="K97" s="7"/>
      <c r="L97" s="7"/>
    </row>
    <row r="98" spans="1:12" ht="12.75">
      <c r="A98" s="33" t="s">
        <v>113</v>
      </c>
      <c r="B98" s="34">
        <v>6.3</v>
      </c>
      <c r="C98" s="35">
        <v>0.8194444444444445</v>
      </c>
      <c r="D98" s="35">
        <v>0.8333333333333334</v>
      </c>
      <c r="E98" s="35">
        <v>0.8472222222222222</v>
      </c>
      <c r="F98" s="35">
        <v>0.8888888888888888</v>
      </c>
      <c r="G98" s="9"/>
      <c r="H98" s="9"/>
      <c r="I98" s="9"/>
      <c r="J98" s="9"/>
      <c r="K98" s="7"/>
      <c r="L98" s="7"/>
    </row>
    <row r="99" spans="1:12" ht="12.75">
      <c r="A99" s="11" t="s">
        <v>114</v>
      </c>
      <c r="B99" s="28">
        <v>7</v>
      </c>
      <c r="C99" s="39">
        <v>0.8208333333333333</v>
      </c>
      <c r="D99" s="39">
        <v>0.8347222222222223</v>
      </c>
      <c r="E99" s="39">
        <v>0.8486111111111111</v>
      </c>
      <c r="F99" s="39">
        <v>0.8902777777777778</v>
      </c>
      <c r="G99" s="9"/>
      <c r="H99" s="9"/>
      <c r="I99" s="9"/>
      <c r="J99" s="9"/>
      <c r="K99" s="7"/>
      <c r="L99" s="7"/>
    </row>
    <row r="100" spans="1:12" ht="12.75">
      <c r="A100" s="33" t="s">
        <v>115</v>
      </c>
      <c r="B100" s="34">
        <v>7.7</v>
      </c>
      <c r="C100" s="35">
        <v>0.8215277777777775</v>
      </c>
      <c r="D100" s="35">
        <v>0.8354166666666665</v>
      </c>
      <c r="E100" s="35">
        <v>0.8493055555555555</v>
      </c>
      <c r="F100" s="35">
        <v>0.8909722222222222</v>
      </c>
      <c r="G100" s="9"/>
      <c r="H100" s="9"/>
      <c r="I100" s="9"/>
      <c r="J100" s="9"/>
      <c r="K100" s="7"/>
      <c r="L100" s="7"/>
    </row>
    <row r="101" spans="1:12" ht="12.75">
      <c r="A101" s="11" t="s">
        <v>116</v>
      </c>
      <c r="B101" s="28">
        <v>8.5</v>
      </c>
      <c r="C101" s="39">
        <v>0.8229166666666666</v>
      </c>
      <c r="D101" s="39">
        <v>0.8368055555555555</v>
      </c>
      <c r="E101" s="39">
        <v>0.8506944444444445</v>
      </c>
      <c r="F101" s="39">
        <v>0.8916666666666666</v>
      </c>
      <c r="G101" s="9"/>
      <c r="H101" s="9"/>
      <c r="I101" s="9"/>
      <c r="J101" s="9"/>
      <c r="K101" s="7"/>
      <c r="L101" s="7"/>
    </row>
    <row r="102" spans="1:12" ht="12.75">
      <c r="A102" s="33" t="s">
        <v>117</v>
      </c>
      <c r="B102" s="34">
        <v>8.8</v>
      </c>
      <c r="C102" s="35">
        <v>0.8236111111111111</v>
      </c>
      <c r="D102" s="35">
        <v>0.8375</v>
      </c>
      <c r="E102" s="35">
        <v>0.8513888888888889</v>
      </c>
      <c r="F102" s="35">
        <v>0.8923611111111109</v>
      </c>
      <c r="G102" s="9"/>
      <c r="H102" s="9"/>
      <c r="I102" s="9"/>
      <c r="J102" s="9"/>
      <c r="K102" s="7"/>
      <c r="L102" s="7"/>
    </row>
    <row r="103" spans="1:12" ht="12.75">
      <c r="A103" s="11" t="s">
        <v>118</v>
      </c>
      <c r="B103" s="28">
        <v>9.2</v>
      </c>
      <c r="C103" s="39">
        <v>0.8243055555555556</v>
      </c>
      <c r="D103" s="39">
        <v>0.8381944444444445</v>
      </c>
      <c r="E103" s="39">
        <v>0.8520833333333333</v>
      </c>
      <c r="F103" s="39">
        <v>0.8930555555555554</v>
      </c>
      <c r="G103" s="9"/>
      <c r="H103" s="9"/>
      <c r="I103" s="9"/>
      <c r="J103" s="9"/>
      <c r="K103" s="7"/>
      <c r="L103" s="7"/>
    </row>
    <row r="104" spans="1:12" ht="12.75">
      <c r="A104" s="33" t="s">
        <v>119</v>
      </c>
      <c r="B104" s="34">
        <v>9.8</v>
      </c>
      <c r="C104" s="35">
        <v>0.8250000000000001</v>
      </c>
      <c r="D104" s="35">
        <v>0.8388888888888889</v>
      </c>
      <c r="E104" s="35">
        <v>0.8527777777777777</v>
      </c>
      <c r="F104" s="35">
        <v>0.8937500000000003</v>
      </c>
      <c r="G104" s="9"/>
      <c r="H104" s="9"/>
      <c r="I104" s="9"/>
      <c r="J104" s="9"/>
      <c r="K104" s="7"/>
      <c r="L104" s="7"/>
    </row>
    <row r="105" spans="1:12" ht="12.75">
      <c r="A105" s="11" t="s">
        <v>120</v>
      </c>
      <c r="B105" s="28">
        <v>10</v>
      </c>
      <c r="C105" s="39">
        <v>0.8256944444444444</v>
      </c>
      <c r="D105" s="39">
        <v>0.8395833333333332</v>
      </c>
      <c r="E105" s="39">
        <v>0.8534722222222223</v>
      </c>
      <c r="F105" s="39">
        <v>0.8944444444444446</v>
      </c>
      <c r="G105" s="9"/>
      <c r="H105" s="9"/>
      <c r="I105" s="9"/>
      <c r="J105" s="9"/>
      <c r="K105" s="7"/>
      <c r="L105" s="7"/>
    </row>
    <row r="106" spans="1:12" ht="12.75">
      <c r="A106" s="33" t="s">
        <v>121</v>
      </c>
      <c r="B106" s="34">
        <v>10.2</v>
      </c>
      <c r="C106" s="32" t="s">
        <v>127</v>
      </c>
      <c r="D106" s="32" t="s">
        <v>127</v>
      </c>
      <c r="E106" s="32" t="s">
        <v>127</v>
      </c>
      <c r="F106" s="35">
        <v>0.8951388888888889</v>
      </c>
      <c r="G106" s="9"/>
      <c r="H106" s="9"/>
      <c r="I106" s="9"/>
      <c r="J106" s="9"/>
      <c r="K106" s="7"/>
      <c r="L106" s="7"/>
    </row>
    <row r="107" spans="1:10" ht="12.75">
      <c r="A107" s="11" t="s">
        <v>122</v>
      </c>
      <c r="B107" s="28">
        <v>10.5</v>
      </c>
      <c r="C107" s="37" t="s">
        <v>127</v>
      </c>
      <c r="D107" s="37" t="s">
        <v>127</v>
      </c>
      <c r="E107" s="37" t="s">
        <v>127</v>
      </c>
      <c r="F107" s="39">
        <v>0.8958333333333334</v>
      </c>
      <c r="G107" s="25"/>
      <c r="H107" s="25"/>
      <c r="I107" s="25"/>
      <c r="J107" s="25"/>
    </row>
    <row r="108" spans="1:6" ht="12.75">
      <c r="A108" s="33" t="s">
        <v>123</v>
      </c>
      <c r="B108" s="34">
        <v>10.5</v>
      </c>
      <c r="C108" s="35">
        <v>0.8263888888888888</v>
      </c>
      <c r="D108" s="35">
        <v>0.8402777777777778</v>
      </c>
      <c r="E108" s="35">
        <v>0.8541666666666667</v>
      </c>
      <c r="F108" s="35"/>
    </row>
  </sheetData>
  <sheetProtection/>
  <mergeCells count="9">
    <mergeCell ref="B76:K76"/>
    <mergeCell ref="A79:C79"/>
    <mergeCell ref="E79:N79"/>
    <mergeCell ref="B2:K2"/>
    <mergeCell ref="E5:N5"/>
    <mergeCell ref="A5:C5"/>
    <mergeCell ref="B40:K40"/>
    <mergeCell ref="A43:C43"/>
    <mergeCell ref="E43:N4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53"/>
  <sheetViews>
    <sheetView zoomScaleSheetLayoutView="100" zoomScalePageLayoutView="0" workbookViewId="0" topLeftCell="B76">
      <selection activeCell="P4" sqref="P4:Q4"/>
    </sheetView>
  </sheetViews>
  <sheetFormatPr defaultColWidth="9.00390625" defaultRowHeight="12.75"/>
  <cols>
    <col min="2" max="2" width="16.625" style="0" customWidth="1"/>
    <col min="3" max="25" width="5.25390625" style="0" customWidth="1"/>
  </cols>
  <sheetData>
    <row r="1" ht="12.75">
      <c r="O1" s="2" t="s">
        <v>350</v>
      </c>
    </row>
    <row r="2" spans="2:17" ht="12.75">
      <c r="B2" s="4" t="s">
        <v>9</v>
      </c>
      <c r="C2" s="98" t="s">
        <v>10</v>
      </c>
      <c r="D2" s="98"/>
      <c r="E2" s="98"/>
      <c r="F2" s="98"/>
      <c r="G2" s="98"/>
      <c r="H2" s="98"/>
      <c r="I2" s="98"/>
      <c r="J2" s="98"/>
      <c r="K2" s="98"/>
      <c r="L2" s="98"/>
      <c r="M2" s="2"/>
      <c r="N2" s="2"/>
      <c r="O2" s="2"/>
      <c r="Q2" s="2"/>
    </row>
    <row r="3" spans="3:17" ht="12.75">
      <c r="C3" s="1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P3" s="2"/>
      <c r="Q3" s="2"/>
    </row>
    <row r="4" spans="2:17" ht="12.75">
      <c r="B4" s="100" t="s">
        <v>11</v>
      </c>
      <c r="C4" s="100"/>
      <c r="D4" s="100"/>
      <c r="E4" s="3"/>
      <c r="F4" s="98" t="s">
        <v>328</v>
      </c>
      <c r="G4" s="98"/>
      <c r="H4" s="98"/>
      <c r="I4" s="98"/>
      <c r="J4" s="98"/>
      <c r="K4" s="98"/>
      <c r="L4" s="98"/>
      <c r="M4" s="98"/>
      <c r="N4" s="98"/>
      <c r="O4" s="98"/>
      <c r="P4" s="2" t="s">
        <v>102</v>
      </c>
      <c r="Q4" s="2"/>
    </row>
    <row r="5" spans="3:17" ht="12.75">
      <c r="C5" s="1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</row>
    <row r="6" spans="2:16" ht="12.75">
      <c r="B6" s="31" t="s">
        <v>0</v>
      </c>
      <c r="C6" s="31" t="s">
        <v>4</v>
      </c>
      <c r="D6" s="46" t="s">
        <v>156</v>
      </c>
      <c r="E6" s="46" t="s">
        <v>157</v>
      </c>
      <c r="F6" s="46" t="s">
        <v>158</v>
      </c>
      <c r="G6" s="46" t="s">
        <v>156</v>
      </c>
      <c r="H6" s="46" t="s">
        <v>156</v>
      </c>
      <c r="I6" s="46" t="s">
        <v>156</v>
      </c>
      <c r="J6" s="46" t="s">
        <v>156</v>
      </c>
      <c r="K6" s="46" t="s">
        <v>156</v>
      </c>
      <c r="L6" s="46" t="s">
        <v>156</v>
      </c>
      <c r="M6" s="47" t="s">
        <v>124</v>
      </c>
      <c r="N6" s="79"/>
      <c r="O6" s="6"/>
      <c r="P6" s="6"/>
    </row>
    <row r="7" spans="2:15" ht="12.75">
      <c r="B7" s="5" t="s">
        <v>12</v>
      </c>
      <c r="C7" s="71">
        <v>0</v>
      </c>
      <c r="D7" s="45">
        <v>0.2701388888888889</v>
      </c>
      <c r="E7" s="45">
        <v>0.31527777777777777</v>
      </c>
      <c r="F7" s="45">
        <v>0.31527777777777777</v>
      </c>
      <c r="G7" s="45">
        <v>0.3326388888888889</v>
      </c>
      <c r="H7" s="45">
        <v>0.40208333333333335</v>
      </c>
      <c r="I7" s="45">
        <v>0.56875</v>
      </c>
      <c r="J7" s="45">
        <v>0.6069444444444444</v>
      </c>
      <c r="K7" s="45">
        <v>0.63125</v>
      </c>
      <c r="L7" s="45">
        <v>0.6590277777777778</v>
      </c>
      <c r="M7" s="45">
        <v>0.6902777777777778</v>
      </c>
      <c r="N7" s="45"/>
      <c r="O7" s="7"/>
    </row>
    <row r="8" spans="2:16" ht="12.75">
      <c r="B8" s="33" t="s">
        <v>13</v>
      </c>
      <c r="C8" s="77">
        <f>6.2-5.7</f>
        <v>0.5</v>
      </c>
      <c r="D8" s="49">
        <v>0.27152777777777776</v>
      </c>
      <c r="E8" s="49">
        <f aca="true" t="shared" si="0" ref="E8:H15">D8+E7-D7</f>
        <v>0.3166666666666667</v>
      </c>
      <c r="F8" s="49">
        <f t="shared" si="0"/>
        <v>0.31666666666666665</v>
      </c>
      <c r="G8" s="49">
        <f t="shared" si="0"/>
        <v>0.3340277777777778</v>
      </c>
      <c r="H8" s="49">
        <f t="shared" si="0"/>
        <v>0.4034722222222223</v>
      </c>
      <c r="I8" s="49">
        <f>G8+I7-G7</f>
        <v>0.570138888888889</v>
      </c>
      <c r="J8" s="49">
        <f aca="true" t="shared" si="1" ref="J8:J15">I8+J7-I7</f>
        <v>0.6083333333333335</v>
      </c>
      <c r="K8" s="49">
        <f aca="true" t="shared" si="2" ref="K8:K15">J8+K7-J7</f>
        <v>0.6326388888888891</v>
      </c>
      <c r="L8" s="49">
        <f>K8+L7-K7</f>
        <v>0.660416666666667</v>
      </c>
      <c r="M8" s="49">
        <f>L8+M7-L7</f>
        <v>0.6916666666666669</v>
      </c>
      <c r="N8" s="80"/>
      <c r="O8" s="7"/>
      <c r="P8" s="7"/>
    </row>
    <row r="9" spans="2:16" ht="12.75">
      <c r="B9" s="5" t="s">
        <v>14</v>
      </c>
      <c r="C9" s="71">
        <f>6.8-5.7</f>
        <v>1.0999999999999996</v>
      </c>
      <c r="D9" s="45">
        <v>0.27291666666666664</v>
      </c>
      <c r="E9" s="45">
        <f t="shared" si="0"/>
        <v>0.3180555555555556</v>
      </c>
      <c r="F9" s="45">
        <f t="shared" si="0"/>
        <v>0.3180555555555555</v>
      </c>
      <c r="G9" s="45">
        <f t="shared" si="0"/>
        <v>0.3354166666666667</v>
      </c>
      <c r="H9" s="45">
        <f t="shared" si="0"/>
        <v>0.4048611111111111</v>
      </c>
      <c r="I9" s="45">
        <f>G9+I8-G8</f>
        <v>0.5715277777777779</v>
      </c>
      <c r="J9" s="45">
        <f t="shared" si="1"/>
        <v>0.6097222222222223</v>
      </c>
      <c r="K9" s="45">
        <f t="shared" si="2"/>
        <v>0.6340277777777777</v>
      </c>
      <c r="L9" s="45">
        <f>K9+L8-K8</f>
        <v>0.6618055555555556</v>
      </c>
      <c r="M9" s="45">
        <f>L9+M8-L8</f>
        <v>0.6930555555555554</v>
      </c>
      <c r="N9" s="45"/>
      <c r="O9" s="7"/>
      <c r="P9" s="7"/>
    </row>
    <row r="10" spans="2:16" ht="12.75">
      <c r="B10" s="33" t="s">
        <v>15</v>
      </c>
      <c r="C10" s="77">
        <f>7.1-5.7</f>
        <v>1.3999999999999995</v>
      </c>
      <c r="D10" s="49">
        <v>0.2736111111111111</v>
      </c>
      <c r="E10" s="49">
        <f t="shared" si="0"/>
        <v>0.31875000000000003</v>
      </c>
      <c r="F10" s="49">
        <f t="shared" si="0"/>
        <v>0.3187499999999999</v>
      </c>
      <c r="G10" s="49"/>
      <c r="H10" s="49">
        <f aca="true" t="shared" si="3" ref="H10:H15">E10+H9-E9</f>
        <v>0.4055555555555556</v>
      </c>
      <c r="I10" s="49">
        <v>0.5722222222222222</v>
      </c>
      <c r="J10" s="49">
        <f t="shared" si="1"/>
        <v>0.6104166666666666</v>
      </c>
      <c r="K10" s="49">
        <f t="shared" si="2"/>
        <v>0.6347222222222222</v>
      </c>
      <c r="L10" s="49"/>
      <c r="M10" s="49">
        <f aca="true" t="shared" si="4" ref="M10:M15">J10+M9-J9</f>
        <v>0.6937499999999999</v>
      </c>
      <c r="N10" s="81"/>
      <c r="O10" s="7"/>
      <c r="P10" s="7"/>
    </row>
    <row r="11" spans="2:16" ht="12.75">
      <c r="B11" s="5" t="s">
        <v>16</v>
      </c>
      <c r="C11" s="71">
        <f>8.1-5.7</f>
        <v>2.3999999999999995</v>
      </c>
      <c r="D11" s="45">
        <v>0.275</v>
      </c>
      <c r="E11" s="45">
        <f t="shared" si="0"/>
        <v>0.3201388888888889</v>
      </c>
      <c r="F11" s="45">
        <f t="shared" si="0"/>
        <v>0.3201388888888888</v>
      </c>
      <c r="G11" s="45"/>
      <c r="H11" s="45">
        <f t="shared" si="3"/>
        <v>0.4069444444444445</v>
      </c>
      <c r="I11" s="45">
        <v>0.5736111111111112</v>
      </c>
      <c r="J11" s="45">
        <f t="shared" si="1"/>
        <v>0.6118055555555555</v>
      </c>
      <c r="K11" s="45">
        <f t="shared" si="2"/>
        <v>0.6361111111111111</v>
      </c>
      <c r="L11" s="45"/>
      <c r="M11" s="45">
        <f t="shared" si="4"/>
        <v>0.6951388888888888</v>
      </c>
      <c r="N11" s="45"/>
      <c r="O11" s="7"/>
      <c r="P11" s="7"/>
    </row>
    <row r="12" spans="2:16" ht="12.75">
      <c r="B12" s="33" t="s">
        <v>17</v>
      </c>
      <c r="C12" s="77">
        <f>8.7-5.7</f>
        <v>2.999999999999999</v>
      </c>
      <c r="D12" s="49">
        <v>0.27569444444444446</v>
      </c>
      <c r="E12" s="49">
        <f t="shared" si="0"/>
        <v>0.3208333333333334</v>
      </c>
      <c r="F12" s="49">
        <f t="shared" si="0"/>
        <v>0.32083333333333336</v>
      </c>
      <c r="G12" s="49"/>
      <c r="H12" s="49">
        <f t="shared" si="3"/>
        <v>0.40763888888888894</v>
      </c>
      <c r="I12" s="49">
        <v>0.5743055555555555</v>
      </c>
      <c r="J12" s="49">
        <f t="shared" si="1"/>
        <v>0.6124999999999997</v>
      </c>
      <c r="K12" s="49">
        <f t="shared" si="2"/>
        <v>0.6368055555555554</v>
      </c>
      <c r="L12" s="49"/>
      <c r="M12" s="49">
        <f t="shared" si="4"/>
        <v>0.6958333333333331</v>
      </c>
      <c r="N12" s="81"/>
      <c r="O12" s="7"/>
      <c r="P12" s="7"/>
    </row>
    <row r="13" spans="2:16" ht="12.75">
      <c r="B13" s="5" t="s">
        <v>18</v>
      </c>
      <c r="C13" s="71">
        <f>9.1-5.7</f>
        <v>3.3999999999999995</v>
      </c>
      <c r="D13" s="45">
        <v>0.27638888888888885</v>
      </c>
      <c r="E13" s="45">
        <f t="shared" si="0"/>
        <v>0.32152777777777786</v>
      </c>
      <c r="F13" s="45">
        <f t="shared" si="0"/>
        <v>0.32152777777777775</v>
      </c>
      <c r="G13" s="45"/>
      <c r="H13" s="45">
        <f t="shared" si="3"/>
        <v>0.4083333333333333</v>
      </c>
      <c r="I13" s="45">
        <v>0.5750000000000001</v>
      </c>
      <c r="J13" s="45">
        <f t="shared" si="1"/>
        <v>0.6131944444444443</v>
      </c>
      <c r="K13" s="45">
        <f t="shared" si="2"/>
        <v>0.6374999999999998</v>
      </c>
      <c r="L13" s="45"/>
      <c r="M13" s="45">
        <f t="shared" si="4"/>
        <v>0.6965277777777775</v>
      </c>
      <c r="N13" s="45"/>
      <c r="O13" s="7"/>
      <c r="P13" s="7"/>
    </row>
    <row r="14" spans="2:16" ht="12.75">
      <c r="B14" s="33" t="s">
        <v>399</v>
      </c>
      <c r="C14" s="77">
        <f>9.4-5.7</f>
        <v>3.7</v>
      </c>
      <c r="D14" s="49">
        <v>0.27708333333333335</v>
      </c>
      <c r="E14" s="49">
        <f t="shared" si="0"/>
        <v>0.32222222222222235</v>
      </c>
      <c r="F14" s="49">
        <f t="shared" si="0"/>
        <v>0.3222222222222222</v>
      </c>
      <c r="G14" s="49"/>
      <c r="H14" s="49">
        <f t="shared" si="3"/>
        <v>0.40902777777777777</v>
      </c>
      <c r="I14" s="49">
        <v>0.5756944444444444</v>
      </c>
      <c r="J14" s="49">
        <f t="shared" si="1"/>
        <v>0.6138888888888886</v>
      </c>
      <c r="K14" s="49">
        <f t="shared" si="2"/>
        <v>0.6381944444444442</v>
      </c>
      <c r="L14" s="49"/>
      <c r="M14" s="49">
        <f t="shared" si="4"/>
        <v>0.6972222222222219</v>
      </c>
      <c r="N14" s="81"/>
      <c r="O14" s="7"/>
      <c r="P14" s="7"/>
    </row>
    <row r="15" spans="2:16" ht="12.75">
      <c r="B15" s="5" t="s">
        <v>19</v>
      </c>
      <c r="C15" s="71">
        <f>9.9-5.7</f>
        <v>4.2</v>
      </c>
      <c r="D15" s="45">
        <v>0.27847222222222223</v>
      </c>
      <c r="E15" s="45">
        <f t="shared" si="0"/>
        <v>0.3236111111111113</v>
      </c>
      <c r="F15" s="45">
        <v>0.3236111111111111</v>
      </c>
      <c r="G15" s="45"/>
      <c r="H15" s="45">
        <f t="shared" si="3"/>
        <v>0.4104166666666667</v>
      </c>
      <c r="I15" s="45">
        <v>0.5770833333333333</v>
      </c>
      <c r="J15" s="45">
        <f t="shared" si="1"/>
        <v>0.6152777777777775</v>
      </c>
      <c r="K15" s="45">
        <f t="shared" si="2"/>
        <v>0.6395833333333331</v>
      </c>
      <c r="L15" s="45"/>
      <c r="M15" s="45">
        <f t="shared" si="4"/>
        <v>0.6986111111111107</v>
      </c>
      <c r="N15" s="45"/>
      <c r="O15" s="7"/>
      <c r="P15" s="7"/>
    </row>
    <row r="16" spans="2:16" ht="12.75">
      <c r="B16" s="11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  <c r="P16" s="7"/>
    </row>
    <row r="17" spans="2:16" ht="12.75">
      <c r="B17" s="11"/>
      <c r="C17" s="12"/>
      <c r="D17" s="9"/>
      <c r="E17" s="9"/>
      <c r="F17" s="9"/>
      <c r="G17" s="9"/>
      <c r="H17" s="9"/>
      <c r="I17" s="9"/>
      <c r="J17" s="9"/>
      <c r="K17" s="9"/>
      <c r="L17" s="7"/>
      <c r="M17" s="7"/>
      <c r="N17" s="7"/>
      <c r="O17" s="7"/>
      <c r="P17" s="7"/>
    </row>
    <row r="18" ht="12.75">
      <c r="P18" s="7"/>
    </row>
    <row r="19" spans="2:16" ht="12.75"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7"/>
    </row>
    <row r="20" spans="3:16" ht="12.75">
      <c r="C20" s="1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  <c r="O20" s="2"/>
      <c r="P20" s="7"/>
    </row>
    <row r="21" spans="3:16" ht="12.75">
      <c r="C21" s="1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7"/>
    </row>
    <row r="22" spans="2:16" ht="12.75">
      <c r="B22" s="100" t="s">
        <v>11</v>
      </c>
      <c r="C22" s="100"/>
      <c r="D22" s="100"/>
      <c r="E22" s="3"/>
      <c r="F22" s="98" t="s">
        <v>329</v>
      </c>
      <c r="G22" s="98"/>
      <c r="H22" s="98"/>
      <c r="I22" s="98"/>
      <c r="J22" s="98"/>
      <c r="K22" s="98"/>
      <c r="L22" s="98"/>
      <c r="M22" s="98"/>
      <c r="N22" s="98"/>
      <c r="O22" s="98"/>
      <c r="P22" s="7"/>
    </row>
    <row r="23" spans="3:16" ht="12.75">
      <c r="C23" s="1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  <c r="P23" s="7"/>
    </row>
    <row r="24" spans="2:16" ht="12.75">
      <c r="B24" s="31" t="s">
        <v>0</v>
      </c>
      <c r="C24" s="31" t="s">
        <v>4</v>
      </c>
      <c r="D24" s="46" t="s">
        <v>156</v>
      </c>
      <c r="E24" s="46" t="s">
        <v>157</v>
      </c>
      <c r="F24" s="46" t="s">
        <v>158</v>
      </c>
      <c r="G24" s="46" t="s">
        <v>156</v>
      </c>
      <c r="H24" s="46" t="s">
        <v>156</v>
      </c>
      <c r="I24" s="46" t="s">
        <v>156</v>
      </c>
      <c r="J24" s="46" t="s">
        <v>156</v>
      </c>
      <c r="K24" s="46" t="s">
        <v>156</v>
      </c>
      <c r="L24" s="46" t="s">
        <v>156</v>
      </c>
      <c r="M24" s="46" t="s">
        <v>156</v>
      </c>
      <c r="N24" s="46" t="s">
        <v>156</v>
      </c>
      <c r="O24" s="46" t="s">
        <v>156</v>
      </c>
      <c r="P24" s="82"/>
    </row>
    <row r="25" spans="2:16" ht="12.75">
      <c r="B25" s="11" t="s">
        <v>159</v>
      </c>
      <c r="C25" s="71">
        <v>0</v>
      </c>
      <c r="D25" s="72"/>
      <c r="E25" s="72"/>
      <c r="F25" s="72"/>
      <c r="G25" s="45">
        <v>0.3138888888888889</v>
      </c>
      <c r="H25" s="45">
        <v>0.34861111111111115</v>
      </c>
      <c r="I25" s="72"/>
      <c r="J25" s="45">
        <v>0.4354166666666666</v>
      </c>
      <c r="K25" s="72"/>
      <c r="L25" s="45">
        <v>0.5986111111111111</v>
      </c>
      <c r="M25" s="45">
        <v>0.6402777777777778</v>
      </c>
      <c r="N25" s="45">
        <v>0.6645833333333333</v>
      </c>
      <c r="O25" s="45">
        <v>0.7236111111111111</v>
      </c>
      <c r="P25" s="81"/>
    </row>
    <row r="26" spans="2:16" ht="12.75">
      <c r="B26" s="33" t="s">
        <v>160</v>
      </c>
      <c r="C26" s="77">
        <f>6.6-6.1</f>
        <v>0.5</v>
      </c>
      <c r="D26" s="73"/>
      <c r="E26" s="73"/>
      <c r="F26" s="73"/>
      <c r="G26" s="49">
        <v>0.31527777777777777</v>
      </c>
      <c r="H26" s="49">
        <f aca="true" t="shared" si="5" ref="H26:H31">G26+H25-G25</f>
        <v>0.3500000000000001</v>
      </c>
      <c r="I26" s="73"/>
      <c r="J26" s="49">
        <f aca="true" t="shared" si="6" ref="J26:J31">H26+J25-H25</f>
        <v>0.4368055555555555</v>
      </c>
      <c r="K26" s="73"/>
      <c r="L26" s="49">
        <f aca="true" t="shared" si="7" ref="L26:L31">J26+L25-J25</f>
        <v>0.6000000000000001</v>
      </c>
      <c r="M26" s="49">
        <f>L26+M25-L25</f>
        <v>0.6416666666666669</v>
      </c>
      <c r="N26" s="49">
        <f aca="true" t="shared" si="8" ref="N26:N33">M26+N25-M25</f>
        <v>0.6659722222222225</v>
      </c>
      <c r="O26" s="49">
        <f aca="true" t="shared" si="9" ref="O26:O31">N26+O25-N25</f>
        <v>0.7250000000000003</v>
      </c>
      <c r="P26" s="81"/>
    </row>
    <row r="27" spans="2:16" ht="12.75">
      <c r="B27" s="5" t="s">
        <v>161</v>
      </c>
      <c r="C27" s="71">
        <f>6.9-6.1</f>
        <v>0.8000000000000007</v>
      </c>
      <c r="D27" s="72"/>
      <c r="E27" s="72"/>
      <c r="F27" s="72"/>
      <c r="G27" s="45">
        <v>0.3159722222222222</v>
      </c>
      <c r="H27" s="45">
        <f t="shared" si="5"/>
        <v>0.35069444444444453</v>
      </c>
      <c r="I27" s="72"/>
      <c r="J27" s="45">
        <f t="shared" si="6"/>
        <v>0.4375</v>
      </c>
      <c r="K27" s="72"/>
      <c r="L27" s="45">
        <f t="shared" si="7"/>
        <v>0.6006944444444446</v>
      </c>
      <c r="M27" s="45">
        <f aca="true" t="shared" si="10" ref="M27:M33">L27+M26-L26</f>
        <v>0.6423611111111116</v>
      </c>
      <c r="N27" s="45">
        <f t="shared" si="8"/>
        <v>0.6666666666666671</v>
      </c>
      <c r="O27" s="45">
        <f t="shared" si="9"/>
        <v>0.725694444444445</v>
      </c>
      <c r="P27" s="81"/>
    </row>
    <row r="28" spans="2:25" ht="12.75">
      <c r="B28" s="33" t="s">
        <v>162</v>
      </c>
      <c r="C28" s="77">
        <f>7.3-6.1</f>
        <v>1.2000000000000002</v>
      </c>
      <c r="D28" s="73"/>
      <c r="E28" s="73"/>
      <c r="F28" s="73"/>
      <c r="G28" s="49">
        <v>0.31666666666666665</v>
      </c>
      <c r="H28" s="49">
        <f t="shared" si="5"/>
        <v>0.351388888888889</v>
      </c>
      <c r="I28" s="73"/>
      <c r="J28" s="49">
        <f t="shared" si="6"/>
        <v>0.43819444444444444</v>
      </c>
      <c r="K28" s="73"/>
      <c r="L28" s="49">
        <f t="shared" si="7"/>
        <v>0.6013888888888892</v>
      </c>
      <c r="M28" s="49">
        <f t="shared" si="10"/>
        <v>0.6430555555555562</v>
      </c>
      <c r="N28" s="49">
        <f t="shared" si="8"/>
        <v>0.6673611111111115</v>
      </c>
      <c r="O28" s="49">
        <f t="shared" si="9"/>
        <v>0.7263888888888895</v>
      </c>
      <c r="P28" s="81"/>
      <c r="Q28" s="7"/>
      <c r="R28" s="7"/>
      <c r="S28" s="7"/>
      <c r="T28" s="7"/>
      <c r="U28" s="7"/>
      <c r="V28" s="7"/>
      <c r="W28" s="7"/>
      <c r="X28" s="7"/>
      <c r="Y28" s="7"/>
    </row>
    <row r="29" spans="2:25" ht="12.75">
      <c r="B29" s="11" t="s">
        <v>16</v>
      </c>
      <c r="C29" s="71">
        <f>7.9-6.1</f>
        <v>1.8000000000000007</v>
      </c>
      <c r="D29" s="72"/>
      <c r="E29" s="72"/>
      <c r="F29" s="72"/>
      <c r="G29" s="45">
        <v>0.31736111111111115</v>
      </c>
      <c r="H29" s="45">
        <f t="shared" si="5"/>
        <v>0.3520833333333335</v>
      </c>
      <c r="I29" s="72"/>
      <c r="J29" s="45">
        <f t="shared" si="6"/>
        <v>0.438888888888889</v>
      </c>
      <c r="K29" s="72"/>
      <c r="L29" s="45">
        <f t="shared" si="7"/>
        <v>0.6020833333333339</v>
      </c>
      <c r="M29" s="45">
        <f t="shared" si="10"/>
        <v>0.6437500000000007</v>
      </c>
      <c r="N29" s="45">
        <f t="shared" si="8"/>
        <v>0.6680555555555561</v>
      </c>
      <c r="O29" s="45">
        <f t="shared" si="9"/>
        <v>0.7270833333333342</v>
      </c>
      <c r="P29" s="81"/>
      <c r="Q29" s="7"/>
      <c r="R29" s="7"/>
      <c r="S29" s="7"/>
      <c r="T29" s="7"/>
      <c r="U29" s="7"/>
      <c r="V29" s="7"/>
      <c r="W29" s="7"/>
      <c r="X29" s="7"/>
      <c r="Y29" s="7"/>
    </row>
    <row r="30" spans="2:25" ht="12.75">
      <c r="B30" s="33" t="s">
        <v>163</v>
      </c>
      <c r="C30" s="77">
        <f>8.6-6.1</f>
        <v>2.5</v>
      </c>
      <c r="D30" s="73"/>
      <c r="E30" s="73"/>
      <c r="F30" s="73"/>
      <c r="G30" s="49">
        <v>0.31875</v>
      </c>
      <c r="H30" s="49">
        <f t="shared" si="5"/>
        <v>0.35347222222222235</v>
      </c>
      <c r="I30" s="73"/>
      <c r="J30" s="49">
        <f t="shared" si="6"/>
        <v>0.44027777777777777</v>
      </c>
      <c r="K30" s="73"/>
      <c r="L30" s="49">
        <f t="shared" si="7"/>
        <v>0.6034722222222225</v>
      </c>
      <c r="M30" s="49">
        <f t="shared" si="10"/>
        <v>0.6451388888888893</v>
      </c>
      <c r="N30" s="49">
        <f t="shared" si="8"/>
        <v>0.6694444444444447</v>
      </c>
      <c r="O30" s="49">
        <f t="shared" si="9"/>
        <v>0.7284722222222229</v>
      </c>
      <c r="P30" s="81"/>
      <c r="Q30" s="7"/>
      <c r="R30" s="7"/>
      <c r="S30" s="7"/>
      <c r="T30" s="7"/>
      <c r="U30" s="7"/>
      <c r="V30" s="7"/>
      <c r="W30" s="7"/>
      <c r="X30" s="7"/>
      <c r="Y30" s="7"/>
    </row>
    <row r="31" spans="2:25" ht="12.75">
      <c r="B31" s="11" t="s">
        <v>164</v>
      </c>
      <c r="C31" s="71">
        <f>9.2-6.1</f>
        <v>3.0999999999999996</v>
      </c>
      <c r="D31" s="45">
        <v>0.2604166666666667</v>
      </c>
      <c r="E31" s="45">
        <v>0.2951388888888889</v>
      </c>
      <c r="F31" s="45">
        <v>0.3055555555555555</v>
      </c>
      <c r="G31" s="45">
        <v>0.3194444444444445</v>
      </c>
      <c r="H31" s="45">
        <f t="shared" si="5"/>
        <v>0.35416666666666685</v>
      </c>
      <c r="I31" s="45">
        <v>0.3923611111111111</v>
      </c>
      <c r="J31" s="45">
        <f t="shared" si="6"/>
        <v>0.44097222222222227</v>
      </c>
      <c r="K31" s="45">
        <v>0.5590277777777778</v>
      </c>
      <c r="L31" s="45">
        <f t="shared" si="7"/>
        <v>0.604166666666667</v>
      </c>
      <c r="M31" s="45">
        <f t="shared" si="10"/>
        <v>0.6458333333333338</v>
      </c>
      <c r="N31" s="45">
        <f t="shared" si="8"/>
        <v>0.6701388888888894</v>
      </c>
      <c r="O31" s="45">
        <f t="shared" si="9"/>
        <v>0.7291666666666674</v>
      </c>
      <c r="P31" s="81"/>
      <c r="Q31" s="7"/>
      <c r="R31" s="7"/>
      <c r="S31" s="7"/>
      <c r="T31" s="7"/>
      <c r="U31" s="7"/>
      <c r="V31" s="7"/>
      <c r="W31" s="7"/>
      <c r="X31" s="7"/>
      <c r="Y31" s="7"/>
    </row>
    <row r="32" spans="2:25" ht="12.75">
      <c r="B32" s="33" t="s">
        <v>165</v>
      </c>
      <c r="C32" s="77">
        <f>9.8-6.1</f>
        <v>3.700000000000001</v>
      </c>
      <c r="D32" s="49">
        <v>0.26180555555555557</v>
      </c>
      <c r="E32" s="49">
        <f aca="true" t="shared" si="11" ref="E32:G33">D32+E31-D31</f>
        <v>0.2965277777777778</v>
      </c>
      <c r="F32" s="49">
        <f t="shared" si="11"/>
        <v>0.3069444444444444</v>
      </c>
      <c r="G32" s="49">
        <f t="shared" si="11"/>
        <v>0.32083333333333336</v>
      </c>
      <c r="H32" s="49"/>
      <c r="I32" s="49">
        <f>G32+I31-G31</f>
        <v>0.39375</v>
      </c>
      <c r="J32" s="49"/>
      <c r="K32" s="49">
        <v>0.5604166666666667</v>
      </c>
      <c r="L32" s="49">
        <f>K32+L31-K31</f>
        <v>0.605555555555556</v>
      </c>
      <c r="M32" s="49">
        <f t="shared" si="10"/>
        <v>0.6472222222222228</v>
      </c>
      <c r="N32" s="49">
        <f t="shared" si="8"/>
        <v>0.6715277777777785</v>
      </c>
      <c r="O32" s="73"/>
      <c r="P32" s="83"/>
      <c r="U32" s="7"/>
      <c r="V32" s="7"/>
      <c r="W32" s="7"/>
      <c r="X32" s="7"/>
      <c r="Y32" s="7"/>
    </row>
    <row r="33" spans="2:25" ht="12.75">
      <c r="B33" s="25" t="s">
        <v>166</v>
      </c>
      <c r="C33" s="71">
        <f>10.3-6.1</f>
        <v>4.200000000000001</v>
      </c>
      <c r="D33" s="45">
        <v>0.26319444444444445</v>
      </c>
      <c r="E33" s="45">
        <f t="shared" si="11"/>
        <v>0.29791666666666666</v>
      </c>
      <c r="F33" s="45">
        <f t="shared" si="11"/>
        <v>0.3083333333333333</v>
      </c>
      <c r="G33" s="45">
        <f t="shared" si="11"/>
        <v>0.32222222222222224</v>
      </c>
      <c r="H33" s="45"/>
      <c r="I33" s="45">
        <f>G33+I32-G32</f>
        <v>0.3951388888888889</v>
      </c>
      <c r="J33" s="45"/>
      <c r="K33" s="45">
        <v>0.5618055555555556</v>
      </c>
      <c r="L33" s="45">
        <f>K33+L32-K32</f>
        <v>0.6069444444444448</v>
      </c>
      <c r="M33" s="45">
        <f t="shared" si="10"/>
        <v>0.6486111111111118</v>
      </c>
      <c r="N33" s="45">
        <f t="shared" si="8"/>
        <v>0.6729166666666675</v>
      </c>
      <c r="O33" s="72"/>
      <c r="P33" s="72"/>
      <c r="Q33" s="2"/>
      <c r="U33" s="7"/>
      <c r="V33" s="7"/>
      <c r="W33" s="7"/>
      <c r="X33" s="7"/>
      <c r="Y33" s="7"/>
    </row>
    <row r="34" spans="3:25" ht="12.75">
      <c r="C34" s="1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U34" s="7"/>
      <c r="V34" s="7"/>
      <c r="W34" s="7"/>
      <c r="X34" s="7"/>
      <c r="Y34" s="7"/>
    </row>
    <row r="35" spans="3:25" ht="12.75">
      <c r="C35" s="1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U35" s="7"/>
      <c r="V35" s="7"/>
      <c r="W35" s="7"/>
      <c r="X35" s="7"/>
      <c r="Y35" s="7"/>
    </row>
    <row r="36" spans="2:11" ht="12.75">
      <c r="B36" s="2"/>
      <c r="C36" s="2"/>
      <c r="G36" s="7"/>
      <c r="H36" s="7"/>
      <c r="I36" s="7"/>
      <c r="J36" s="7"/>
      <c r="K36" s="7"/>
    </row>
    <row r="37" spans="2:11" ht="12.75">
      <c r="B37" s="2"/>
      <c r="C37" s="2"/>
      <c r="G37" s="7"/>
      <c r="H37" s="7"/>
      <c r="I37" s="7"/>
      <c r="J37" s="7"/>
      <c r="K37" s="7"/>
    </row>
    <row r="38" spans="2:11" ht="12.75">
      <c r="B38" s="2"/>
      <c r="C38" s="2"/>
      <c r="G38" s="7"/>
      <c r="H38" s="7"/>
      <c r="I38" s="7"/>
      <c r="J38" s="7"/>
      <c r="K38" s="7"/>
    </row>
    <row r="39" spans="2:7" ht="12.75">
      <c r="B39" s="23"/>
      <c r="C39" s="7"/>
      <c r="D39" s="7"/>
      <c r="E39" s="7"/>
      <c r="F39" s="7"/>
      <c r="G39" s="7"/>
    </row>
    <row r="40" spans="2:7" ht="12.75">
      <c r="B40" s="7"/>
      <c r="C40" s="7"/>
      <c r="D40" s="7"/>
      <c r="E40" s="7"/>
      <c r="F40" s="7"/>
      <c r="G40" s="7"/>
    </row>
    <row r="41" ht="12.75">
      <c r="B41" s="9"/>
    </row>
    <row r="42" ht="12.75">
      <c r="B42" s="9"/>
    </row>
    <row r="43" ht="12.75">
      <c r="B43" s="9"/>
    </row>
    <row r="44" spans="2:3" ht="12.75">
      <c r="B44" s="9"/>
      <c r="C44" s="7"/>
    </row>
    <row r="45" spans="2:3" ht="12.75">
      <c r="B45" s="9"/>
      <c r="C45" s="7"/>
    </row>
    <row r="46" spans="2:3" ht="12.75">
      <c r="B46" s="9"/>
      <c r="C46" s="7"/>
    </row>
    <row r="47" spans="2:3" ht="12.75">
      <c r="B47" s="9"/>
      <c r="C47" s="7"/>
    </row>
    <row r="48" spans="2:3" ht="12.75">
      <c r="B48" s="9"/>
      <c r="C48" s="7"/>
    </row>
    <row r="49" spans="2:3" ht="12.75">
      <c r="B49" s="9"/>
      <c r="C49" s="7"/>
    </row>
    <row r="50" spans="2:3" ht="12.75">
      <c r="B50" s="9"/>
      <c r="C50" s="7"/>
    </row>
    <row r="51" spans="2:3" ht="12.75">
      <c r="B51" s="9"/>
      <c r="C51" s="7"/>
    </row>
    <row r="52" spans="2:17" ht="12.75">
      <c r="B52" s="11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</row>
    <row r="53" spans="2:17" ht="12.75">
      <c r="B53" s="25"/>
      <c r="C53" s="2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/>
    </row>
  </sheetData>
  <sheetProtection/>
  <mergeCells count="5">
    <mergeCell ref="C2:L2"/>
    <mergeCell ref="B4:D4"/>
    <mergeCell ref="F4:O4"/>
    <mergeCell ref="B22:D22"/>
    <mergeCell ref="F22:O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8"/>
  <sheetViews>
    <sheetView zoomScalePageLayoutView="0" workbookViewId="0" topLeftCell="A124">
      <selection activeCell="T27" sqref="T27"/>
    </sheetView>
  </sheetViews>
  <sheetFormatPr defaultColWidth="9.00390625" defaultRowHeight="12.75"/>
  <cols>
    <col min="1" max="1" width="15.75390625" style="0" customWidth="1"/>
    <col min="2" max="2" width="3.625" style="0" bestFit="1" customWidth="1"/>
    <col min="3" max="28" width="5.125" style="0" customWidth="1"/>
    <col min="29" max="29" width="5.25390625" style="0" customWidth="1"/>
  </cols>
  <sheetData>
    <row r="1" ht="12.75">
      <c r="P1" s="2" t="s">
        <v>350</v>
      </c>
    </row>
    <row r="2" spans="1:17" ht="12.75">
      <c r="A2" s="4" t="s">
        <v>9</v>
      </c>
      <c r="B2" s="98" t="s">
        <v>10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2"/>
      <c r="N2" s="2"/>
      <c r="O2" s="2"/>
      <c r="P2" s="2"/>
      <c r="Q2" s="2"/>
    </row>
    <row r="3" spans="1:17" ht="12.75">
      <c r="A3" s="7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  <c r="N3" s="2"/>
      <c r="O3" s="2"/>
      <c r="P3" s="2"/>
      <c r="Q3" s="2"/>
    </row>
    <row r="4" spans="2:23" ht="12.75">
      <c r="B4" s="1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W4" t="s">
        <v>96</v>
      </c>
    </row>
    <row r="5" spans="2:17" ht="12.75">
      <c r="B5" s="1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</row>
    <row r="6" spans="2:17" ht="12.75">
      <c r="B6" s="1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2.75">
      <c r="A7" s="99" t="s">
        <v>21</v>
      </c>
      <c r="B7" s="99"/>
      <c r="C7" s="99"/>
      <c r="D7" s="3"/>
      <c r="E7" s="3"/>
      <c r="F7" s="98" t="s">
        <v>175</v>
      </c>
      <c r="G7" s="98"/>
      <c r="H7" s="98"/>
      <c r="I7" s="98"/>
      <c r="J7" s="98"/>
      <c r="K7" s="98"/>
      <c r="L7" s="98"/>
      <c r="M7" s="98"/>
      <c r="N7" s="98"/>
      <c r="O7" s="98"/>
      <c r="P7" s="2"/>
      <c r="Q7" s="2"/>
    </row>
    <row r="8" spans="2:17" ht="12.75">
      <c r="B8" s="1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2:17" ht="12.75">
      <c r="B9" s="1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28" ht="12.75">
      <c r="A10" s="31" t="s">
        <v>0</v>
      </c>
      <c r="B10" s="31" t="s">
        <v>4</v>
      </c>
      <c r="C10" s="47" t="s">
        <v>124</v>
      </c>
      <c r="D10" s="47" t="s">
        <v>401</v>
      </c>
      <c r="E10" s="47" t="s">
        <v>156</v>
      </c>
      <c r="F10" s="47" t="s">
        <v>167</v>
      </c>
      <c r="G10" s="47" t="s">
        <v>124</v>
      </c>
      <c r="H10" s="47" t="s">
        <v>156</v>
      </c>
      <c r="I10" s="47" t="s">
        <v>168</v>
      </c>
      <c r="J10" s="47" t="s">
        <v>156</v>
      </c>
      <c r="K10" s="47" t="s">
        <v>168</v>
      </c>
      <c r="L10" s="47" t="s">
        <v>156</v>
      </c>
      <c r="M10" s="47" t="s">
        <v>156</v>
      </c>
      <c r="N10" s="47" t="s">
        <v>168</v>
      </c>
      <c r="O10" s="47" t="s">
        <v>169</v>
      </c>
      <c r="P10" s="47" t="s">
        <v>156</v>
      </c>
      <c r="Q10" s="47" t="s">
        <v>170</v>
      </c>
      <c r="R10" s="47" t="s">
        <v>156</v>
      </c>
      <c r="S10" s="47" t="s">
        <v>167</v>
      </c>
      <c r="T10" s="47" t="s">
        <v>171</v>
      </c>
      <c r="U10" s="47" t="s">
        <v>156</v>
      </c>
      <c r="V10" s="47" t="s">
        <v>156</v>
      </c>
      <c r="W10" s="47" t="s">
        <v>156</v>
      </c>
      <c r="X10" s="47" t="s">
        <v>156</v>
      </c>
      <c r="Y10" s="47" t="s">
        <v>172</v>
      </c>
      <c r="Z10" s="96"/>
      <c r="AB10" s="96"/>
    </row>
    <row r="11" spans="1:28" ht="12.75">
      <c r="A11" s="5" t="s">
        <v>76</v>
      </c>
      <c r="B11" s="51">
        <v>0</v>
      </c>
      <c r="C11" s="6"/>
      <c r="D11" s="6"/>
      <c r="E11" s="50">
        <v>0.23680555555555557</v>
      </c>
      <c r="F11" s="50">
        <v>0.2611111111111111</v>
      </c>
      <c r="G11" s="50">
        <v>0.28194444444444444</v>
      </c>
      <c r="H11" s="50">
        <v>0.30625</v>
      </c>
      <c r="I11" s="50">
        <v>0.30625</v>
      </c>
      <c r="J11" s="50">
        <v>0.32708333333333334</v>
      </c>
      <c r="K11" s="6"/>
      <c r="L11" s="50">
        <v>0.3548611111111111</v>
      </c>
      <c r="M11" s="50">
        <v>0.3756944444444445</v>
      </c>
      <c r="N11" s="50">
        <v>0.3756944444444445</v>
      </c>
      <c r="O11" s="6"/>
      <c r="P11" s="6"/>
      <c r="Q11" s="50">
        <v>0.42083333333333334</v>
      </c>
      <c r="R11" s="50">
        <v>0.45208333333333334</v>
      </c>
      <c r="S11" s="50">
        <v>0.47291666666666665</v>
      </c>
      <c r="T11" s="6"/>
      <c r="U11" s="50">
        <v>0.5006944444444444</v>
      </c>
      <c r="V11" s="6"/>
      <c r="W11" s="6"/>
      <c r="X11" s="50">
        <v>0.5527777777777778</v>
      </c>
      <c r="Y11" s="6"/>
      <c r="Z11" s="23"/>
      <c r="AB11" s="97"/>
    </row>
    <row r="12" spans="1:28" ht="12.75">
      <c r="A12" s="33" t="s">
        <v>77</v>
      </c>
      <c r="B12" s="52">
        <f>8.9-8.5</f>
        <v>0.40000000000000036</v>
      </c>
      <c r="C12" s="31"/>
      <c r="D12" s="31"/>
      <c r="E12" s="53">
        <v>0.2375</v>
      </c>
      <c r="F12" s="53">
        <v>0.26180555555555557</v>
      </c>
      <c r="G12" s="53">
        <v>0.2826388888888889</v>
      </c>
      <c r="H12" s="53">
        <v>0.3069444444444444</v>
      </c>
      <c r="I12" s="53">
        <v>0.3069444444444444</v>
      </c>
      <c r="J12" s="53">
        <v>0.3277777777777778</v>
      </c>
      <c r="K12" s="31"/>
      <c r="L12" s="53">
        <v>0.35555555555555557</v>
      </c>
      <c r="M12" s="53">
        <v>0.3763888888888889</v>
      </c>
      <c r="N12" s="53">
        <v>0.3763888888888889</v>
      </c>
      <c r="O12" s="31"/>
      <c r="P12" s="31"/>
      <c r="Q12" s="53">
        <v>0.4215277777777778</v>
      </c>
      <c r="R12" s="53">
        <v>0.4527777777777778</v>
      </c>
      <c r="S12" s="53">
        <v>0.47361111111111115</v>
      </c>
      <c r="T12" s="31"/>
      <c r="U12" s="53">
        <v>0.5013888888888889</v>
      </c>
      <c r="V12" s="31"/>
      <c r="W12" s="31"/>
      <c r="X12" s="53">
        <v>0.5534722222222223</v>
      </c>
      <c r="Y12" s="31"/>
      <c r="Z12" s="23"/>
      <c r="AB12" s="97"/>
    </row>
    <row r="13" spans="1:28" ht="12.75">
      <c r="A13" s="5" t="s">
        <v>78</v>
      </c>
      <c r="B13" s="51">
        <f>9.3-8.5</f>
        <v>0.8000000000000007</v>
      </c>
      <c r="C13" s="6"/>
      <c r="D13" s="6"/>
      <c r="E13" s="50">
        <v>0.23819444444444446</v>
      </c>
      <c r="F13" s="50">
        <v>0.2625</v>
      </c>
      <c r="G13" s="50">
        <v>0.2833333333333333</v>
      </c>
      <c r="H13" s="50">
        <v>0.3076388888888889</v>
      </c>
      <c r="I13" s="50">
        <v>0.3076388888888889</v>
      </c>
      <c r="J13" s="50">
        <v>0.3284722222222222</v>
      </c>
      <c r="K13" s="6"/>
      <c r="L13" s="50">
        <v>0.35625</v>
      </c>
      <c r="M13" s="50">
        <v>0.3770833333333334</v>
      </c>
      <c r="N13" s="50">
        <v>0.3770833333333334</v>
      </c>
      <c r="O13" s="6"/>
      <c r="P13" s="6"/>
      <c r="Q13" s="50">
        <v>0.4222222222222222</v>
      </c>
      <c r="R13" s="50">
        <v>0.4534722222222222</v>
      </c>
      <c r="S13" s="50">
        <v>0.47430555555555554</v>
      </c>
      <c r="T13" s="6"/>
      <c r="U13" s="50">
        <v>0.5020833333333333</v>
      </c>
      <c r="V13" s="6"/>
      <c r="W13" s="6"/>
      <c r="X13" s="50">
        <v>0.5541666666666667</v>
      </c>
      <c r="Y13" s="6"/>
      <c r="Z13" s="23"/>
      <c r="AB13" s="97"/>
    </row>
    <row r="14" spans="1:28" ht="12.75">
      <c r="A14" s="33" t="s">
        <v>79</v>
      </c>
      <c r="B14" s="52">
        <v>1.3</v>
      </c>
      <c r="C14" s="31"/>
      <c r="D14" s="31"/>
      <c r="E14" s="53">
        <v>0.2388888888888889</v>
      </c>
      <c r="F14" s="53">
        <v>0.26319444444444445</v>
      </c>
      <c r="G14" s="53">
        <v>0.28402777777777777</v>
      </c>
      <c r="H14" s="53">
        <v>0.30833333333333335</v>
      </c>
      <c r="I14" s="53">
        <v>0.30833333333333335</v>
      </c>
      <c r="J14" s="53">
        <v>0.32916666666666666</v>
      </c>
      <c r="K14" s="31"/>
      <c r="L14" s="53">
        <v>0.35694444444444445</v>
      </c>
      <c r="M14" s="53">
        <v>0.37777777777777777</v>
      </c>
      <c r="N14" s="53">
        <v>0.37777777777777777</v>
      </c>
      <c r="O14" s="31"/>
      <c r="P14" s="31"/>
      <c r="Q14" s="53">
        <v>0.42291666666666666</v>
      </c>
      <c r="R14" s="53">
        <v>0.45416666666666666</v>
      </c>
      <c r="S14" s="53">
        <v>0.475</v>
      </c>
      <c r="T14" s="31"/>
      <c r="U14" s="53">
        <v>0.5027777777777778</v>
      </c>
      <c r="V14" s="31"/>
      <c r="W14" s="31"/>
      <c r="X14" s="53">
        <v>0.5548611111111111</v>
      </c>
      <c r="Y14" s="31"/>
      <c r="Z14" s="23"/>
      <c r="AB14" s="97"/>
    </row>
    <row r="15" spans="1:28" ht="12.75">
      <c r="A15" s="5" t="s">
        <v>80</v>
      </c>
      <c r="B15" s="51">
        <v>1.8</v>
      </c>
      <c r="C15" s="6"/>
      <c r="D15" s="6"/>
      <c r="E15" s="50">
        <v>0.24027777777777778</v>
      </c>
      <c r="F15" s="50">
        <v>0.26458333333333334</v>
      </c>
      <c r="G15" s="50">
        <v>0.28541666666666665</v>
      </c>
      <c r="H15" s="50">
        <v>0.30972222222222223</v>
      </c>
      <c r="I15" s="50">
        <v>0.30972222222222223</v>
      </c>
      <c r="J15" s="50">
        <v>0.33055555555555555</v>
      </c>
      <c r="K15" s="6"/>
      <c r="L15" s="50">
        <v>0.35833333333333334</v>
      </c>
      <c r="M15" s="50">
        <v>0.37916666666666665</v>
      </c>
      <c r="N15" s="50">
        <v>0.37916666666666665</v>
      </c>
      <c r="O15" s="6"/>
      <c r="P15" s="6"/>
      <c r="Q15" s="50">
        <v>0.42430555555555555</v>
      </c>
      <c r="R15" s="50">
        <v>0.45555555555555555</v>
      </c>
      <c r="S15" s="50">
        <v>0.4763888888888889</v>
      </c>
      <c r="T15" s="6"/>
      <c r="U15" s="50">
        <v>0.5041666666666667</v>
      </c>
      <c r="V15" s="6"/>
      <c r="W15" s="6"/>
      <c r="X15" s="50">
        <v>0.55625</v>
      </c>
      <c r="Y15" s="6"/>
      <c r="Z15" s="23"/>
      <c r="AB15" s="97"/>
    </row>
    <row r="16" spans="1:28" ht="12.75">
      <c r="A16" s="33" t="s">
        <v>62</v>
      </c>
      <c r="B16" s="52">
        <v>2.4</v>
      </c>
      <c r="C16" s="53">
        <v>0.22013888888888888</v>
      </c>
      <c r="D16" s="53">
        <v>0.22013888888888888</v>
      </c>
      <c r="E16" s="53">
        <v>0.24097222222222223</v>
      </c>
      <c r="F16" s="53">
        <v>0.2652777777777778</v>
      </c>
      <c r="G16" s="53">
        <v>0.28611111111111115</v>
      </c>
      <c r="H16" s="53">
        <v>0.3104166666666667</v>
      </c>
      <c r="I16" s="53">
        <v>0.3104166666666667</v>
      </c>
      <c r="J16" s="53">
        <v>0.33125</v>
      </c>
      <c r="K16" s="53">
        <v>0.33125</v>
      </c>
      <c r="L16" s="53">
        <v>0.3590277777777778</v>
      </c>
      <c r="M16" s="53">
        <v>0.37986111111111115</v>
      </c>
      <c r="N16" s="53">
        <v>0.37986111111111115</v>
      </c>
      <c r="O16" s="53">
        <v>0.37986111111111115</v>
      </c>
      <c r="P16" s="53">
        <v>0.4076388888888889</v>
      </c>
      <c r="Q16" s="53">
        <v>0.425</v>
      </c>
      <c r="R16" s="53">
        <v>0.45625</v>
      </c>
      <c r="S16" s="53">
        <v>0.4770833333333333</v>
      </c>
      <c r="T16" s="53">
        <v>0.4770833333333333</v>
      </c>
      <c r="U16" s="53">
        <v>0.5048611111111111</v>
      </c>
      <c r="V16" s="53">
        <v>0.5152777777777778</v>
      </c>
      <c r="W16" s="53">
        <v>0.5430555555555555</v>
      </c>
      <c r="X16" s="53">
        <v>0.5569444444444445</v>
      </c>
      <c r="Y16" s="53">
        <v>0.5673611111111111</v>
      </c>
      <c r="Z16" s="97"/>
      <c r="AB16" s="97"/>
    </row>
    <row r="17" spans="1:28" ht="12.75">
      <c r="A17" s="5" t="s">
        <v>81</v>
      </c>
      <c r="B17" s="51">
        <v>2.9</v>
      </c>
      <c r="C17" s="50">
        <v>0.22083333333333333</v>
      </c>
      <c r="D17" s="50">
        <v>0.22083333333333333</v>
      </c>
      <c r="E17" s="50">
        <v>0.24166666666666667</v>
      </c>
      <c r="F17" s="50">
        <v>0.2659722222222222</v>
      </c>
      <c r="G17" s="50">
        <v>0.28680555555555554</v>
      </c>
      <c r="H17" s="50">
        <v>0.3111111111111111</v>
      </c>
      <c r="I17" s="6"/>
      <c r="J17" s="50">
        <v>0.33194444444444443</v>
      </c>
      <c r="K17" s="50">
        <v>0.33194444444444443</v>
      </c>
      <c r="L17" s="6"/>
      <c r="M17" s="6"/>
      <c r="N17" s="50">
        <v>0.38055555555555554</v>
      </c>
      <c r="O17" s="50">
        <v>0.38055555555555554</v>
      </c>
      <c r="P17" s="50">
        <v>0.4083333333333334</v>
      </c>
      <c r="Q17" s="50">
        <v>0.42569444444444443</v>
      </c>
      <c r="R17" s="50">
        <v>0.45694444444444443</v>
      </c>
      <c r="S17" s="50">
        <v>0.4777777777777778</v>
      </c>
      <c r="T17" s="50">
        <v>0.4777777777777778</v>
      </c>
      <c r="U17" s="6"/>
      <c r="V17" s="50">
        <v>0.5159722222222222</v>
      </c>
      <c r="W17" s="50">
        <v>0.54375</v>
      </c>
      <c r="X17" s="50">
        <v>0.5576388888888889</v>
      </c>
      <c r="Y17" s="50">
        <v>0.5680555555555555</v>
      </c>
      <c r="Z17" s="97"/>
      <c r="AB17" s="97"/>
    </row>
    <row r="18" spans="1:28" ht="12.75">
      <c r="A18" s="33" t="s">
        <v>82</v>
      </c>
      <c r="B18" s="52">
        <v>3.4</v>
      </c>
      <c r="C18" s="53">
        <v>0.2222222222222222</v>
      </c>
      <c r="D18" s="53">
        <v>0.2222222222222222</v>
      </c>
      <c r="E18" s="53">
        <v>0.24305555555555555</v>
      </c>
      <c r="F18" s="53">
        <v>0.2673611111111111</v>
      </c>
      <c r="G18" s="53">
        <v>0.2881944444444445</v>
      </c>
      <c r="H18" s="53">
        <v>0.3125</v>
      </c>
      <c r="I18" s="31"/>
      <c r="J18" s="53">
        <v>0.3333333333333333</v>
      </c>
      <c r="K18" s="53">
        <v>0.3333333333333333</v>
      </c>
      <c r="L18" s="31"/>
      <c r="M18" s="31"/>
      <c r="N18" s="53">
        <v>0.3819444444444444</v>
      </c>
      <c r="O18" s="53">
        <v>0.3819444444444444</v>
      </c>
      <c r="P18" s="53">
        <v>0.40972222222222227</v>
      </c>
      <c r="Q18" s="53">
        <v>0.4270833333333333</v>
      </c>
      <c r="R18" s="53">
        <v>0.4583333333333333</v>
      </c>
      <c r="S18" s="53">
        <v>0.4791666666666667</v>
      </c>
      <c r="T18" s="53">
        <v>0.4791666666666667</v>
      </c>
      <c r="U18" s="31"/>
      <c r="V18" s="53">
        <v>0.517361111111111</v>
      </c>
      <c r="W18" s="53">
        <v>0.545138888888889</v>
      </c>
      <c r="X18" s="53">
        <v>0.5590277777777778</v>
      </c>
      <c r="Y18" s="53">
        <v>0.5694444444444444</v>
      </c>
      <c r="Z18" s="97"/>
      <c r="AB18" s="97"/>
    </row>
    <row r="19" spans="1:28" ht="12.75">
      <c r="A19" s="5" t="s">
        <v>83</v>
      </c>
      <c r="B19" s="51">
        <v>4.1</v>
      </c>
      <c r="C19" s="50">
        <v>0.2236111111111111</v>
      </c>
      <c r="D19" s="50">
        <v>0.2236111111111111</v>
      </c>
      <c r="E19" s="50">
        <v>0.24444444444444446</v>
      </c>
      <c r="F19" s="50">
        <v>0.26875</v>
      </c>
      <c r="G19" s="50">
        <v>0.28958333333333336</v>
      </c>
      <c r="H19" s="50">
        <v>0.3138888888888889</v>
      </c>
      <c r="I19" s="6"/>
      <c r="J19" s="50">
        <v>0.3347222222222222</v>
      </c>
      <c r="K19" s="50">
        <v>0.3347222222222222</v>
      </c>
      <c r="L19" s="6"/>
      <c r="M19" s="6"/>
      <c r="N19" s="50">
        <v>0.3833333333333333</v>
      </c>
      <c r="O19" s="50">
        <v>0.3833333333333333</v>
      </c>
      <c r="P19" s="50">
        <v>0.41111111111111115</v>
      </c>
      <c r="Q19" s="50">
        <v>0.4284722222222222</v>
      </c>
      <c r="R19" s="50">
        <v>0.4597222222222222</v>
      </c>
      <c r="S19" s="50">
        <v>0.48055555555555557</v>
      </c>
      <c r="T19" s="50">
        <v>0.48055555555555557</v>
      </c>
      <c r="U19" s="6"/>
      <c r="V19" s="50">
        <v>0.51875</v>
      </c>
      <c r="W19" s="50">
        <v>0.5465277777777778</v>
      </c>
      <c r="X19" s="50">
        <v>0.5604166666666667</v>
      </c>
      <c r="Y19" s="50">
        <v>0.5708333333333333</v>
      </c>
      <c r="Z19" s="97"/>
      <c r="AB19" s="97"/>
    </row>
    <row r="20" spans="1:28" ht="12.75">
      <c r="A20" s="33" t="s">
        <v>22</v>
      </c>
      <c r="B20" s="52">
        <v>4.5</v>
      </c>
      <c r="C20" s="53">
        <v>0.22430555555555556</v>
      </c>
      <c r="D20" s="53">
        <v>0.22430555555555556</v>
      </c>
      <c r="E20" s="53">
        <v>0.24513888888888888</v>
      </c>
      <c r="F20" s="53">
        <v>0.26944444444444443</v>
      </c>
      <c r="G20" s="53">
        <v>0.2902777777777778</v>
      </c>
      <c r="H20" s="53">
        <v>0.3145833333333333</v>
      </c>
      <c r="I20" s="31"/>
      <c r="J20" s="53">
        <v>0.3354166666666667</v>
      </c>
      <c r="K20" s="53">
        <v>0.3354166666666667</v>
      </c>
      <c r="L20" s="31"/>
      <c r="M20" s="31"/>
      <c r="N20" s="53">
        <v>0.3840277777777778</v>
      </c>
      <c r="O20" s="53">
        <v>0.3840277777777778</v>
      </c>
      <c r="P20" s="53">
        <v>0.41180555555555554</v>
      </c>
      <c r="Q20" s="53">
        <v>0.4291666666666667</v>
      </c>
      <c r="R20" s="53">
        <v>0.4604166666666667</v>
      </c>
      <c r="S20" s="53">
        <v>0.48125</v>
      </c>
      <c r="T20" s="53">
        <v>0.48125</v>
      </c>
      <c r="U20" s="31"/>
      <c r="V20" s="53">
        <v>0.5194444444444445</v>
      </c>
      <c r="W20" s="53">
        <v>0.5472222222222222</v>
      </c>
      <c r="X20" s="53">
        <v>0.5611111111111111</v>
      </c>
      <c r="Y20" s="53">
        <v>0.5715277777777777</v>
      </c>
      <c r="Z20" s="97"/>
      <c r="AB20" s="97"/>
    </row>
    <row r="21" spans="1:28" ht="12.75">
      <c r="A21" s="5" t="s">
        <v>23</v>
      </c>
      <c r="B21" s="51">
        <v>5.3</v>
      </c>
      <c r="C21" s="50">
        <v>0.2263888888888889</v>
      </c>
      <c r="D21" s="50">
        <v>0.2263888888888889</v>
      </c>
      <c r="E21" s="50">
        <v>0.24722222222222223</v>
      </c>
      <c r="F21" s="50">
        <v>0.27152777777777776</v>
      </c>
      <c r="G21" s="50">
        <v>0.2923611111111111</v>
      </c>
      <c r="H21" s="50">
        <v>0.31666666666666665</v>
      </c>
      <c r="I21" s="6"/>
      <c r="J21" s="50">
        <v>0.3375</v>
      </c>
      <c r="K21" s="50">
        <v>0.3375</v>
      </c>
      <c r="L21" s="6"/>
      <c r="M21" s="6"/>
      <c r="N21" s="50">
        <v>0.3861111111111111</v>
      </c>
      <c r="O21" s="50">
        <v>0.3861111111111111</v>
      </c>
      <c r="P21" s="50">
        <v>0.4138888888888889</v>
      </c>
      <c r="Q21" s="50">
        <v>0.43125</v>
      </c>
      <c r="R21" s="50">
        <v>0.4625</v>
      </c>
      <c r="S21" s="50">
        <v>0.48333333333333334</v>
      </c>
      <c r="T21" s="50">
        <v>0.48333333333333334</v>
      </c>
      <c r="U21" s="6"/>
      <c r="V21" s="50">
        <v>0.5215277777777778</v>
      </c>
      <c r="W21" s="50">
        <v>0.5493055555555556</v>
      </c>
      <c r="X21" s="50">
        <v>0.5631944444444444</v>
      </c>
      <c r="Y21" s="50">
        <v>0.5736111111111112</v>
      </c>
      <c r="Z21" s="97"/>
      <c r="AB21" s="97"/>
    </row>
    <row r="22" spans="1:28" ht="12.75">
      <c r="A22" s="33" t="s">
        <v>24</v>
      </c>
      <c r="B22" s="52">
        <v>6.1</v>
      </c>
      <c r="C22" s="53">
        <v>0.22777777777777777</v>
      </c>
      <c r="D22" s="53">
        <v>0.22777777777777777</v>
      </c>
      <c r="E22" s="53">
        <v>0.24861111111111112</v>
      </c>
      <c r="F22" s="53">
        <v>0.27291666666666664</v>
      </c>
      <c r="G22" s="53">
        <v>0.29375</v>
      </c>
      <c r="H22" s="53">
        <v>0.31805555555555554</v>
      </c>
      <c r="I22" s="31"/>
      <c r="J22" s="53">
        <v>0.33888888888888885</v>
      </c>
      <c r="K22" s="53">
        <v>0.33888888888888885</v>
      </c>
      <c r="L22" s="31"/>
      <c r="M22" s="31"/>
      <c r="N22" s="53">
        <v>0.3875</v>
      </c>
      <c r="O22" s="53">
        <v>0.3875</v>
      </c>
      <c r="P22" s="53">
        <v>0.4152777777777778</v>
      </c>
      <c r="Q22" s="53">
        <v>0.43263888888888885</v>
      </c>
      <c r="R22" s="53">
        <v>0.46388888888888885</v>
      </c>
      <c r="S22" s="53">
        <v>0.4847222222222222</v>
      </c>
      <c r="T22" s="53">
        <v>0.4847222222222222</v>
      </c>
      <c r="U22" s="31"/>
      <c r="V22" s="53">
        <v>0.5229166666666667</v>
      </c>
      <c r="W22" s="53">
        <v>0.5506944444444445</v>
      </c>
      <c r="X22" s="53">
        <v>0.5645833333333333</v>
      </c>
      <c r="Y22" s="53">
        <v>0.575</v>
      </c>
      <c r="Z22" s="97"/>
      <c r="AB22" s="97"/>
    </row>
    <row r="23" spans="1:27" ht="12.75">
      <c r="A23" s="5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5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5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5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5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5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5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5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5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5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5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5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5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5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2.75">
      <c r="P37" s="2" t="s">
        <v>350</v>
      </c>
    </row>
    <row r="38" spans="1:17" ht="12.75">
      <c r="A38" s="4" t="s">
        <v>9</v>
      </c>
      <c r="B38" s="98" t="s">
        <v>10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2"/>
      <c r="N38" s="2"/>
      <c r="O38" s="2"/>
      <c r="P38" s="2"/>
      <c r="Q38" s="2"/>
    </row>
    <row r="39" spans="1:23" ht="12.75">
      <c r="A39" s="78"/>
      <c r="B39" s="1"/>
      <c r="C39" s="3"/>
      <c r="D39" s="3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W39" t="s">
        <v>97</v>
      </c>
    </row>
    <row r="40" spans="2:17" ht="12.75">
      <c r="B40" s="1"/>
      <c r="C40" s="3"/>
      <c r="D40" s="3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</row>
    <row r="41" spans="1:17" ht="12.75">
      <c r="A41" s="99" t="s">
        <v>21</v>
      </c>
      <c r="B41" s="99"/>
      <c r="C41" s="99"/>
      <c r="D41" s="3"/>
      <c r="E41" s="3"/>
      <c r="F41" s="98" t="s">
        <v>175</v>
      </c>
      <c r="G41" s="98"/>
      <c r="H41" s="98"/>
      <c r="I41" s="98"/>
      <c r="J41" s="98"/>
      <c r="K41" s="98"/>
      <c r="L41" s="98"/>
      <c r="M41" s="98"/>
      <c r="N41" s="98"/>
      <c r="O41" s="98"/>
      <c r="P41" s="2"/>
      <c r="Q41" s="2"/>
    </row>
    <row r="42" spans="2:17" ht="12.75">
      <c r="B42" s="1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</row>
    <row r="43" spans="2:17" ht="12.75">
      <c r="B43" s="1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</row>
    <row r="44" spans="1:27" ht="12.75">
      <c r="A44" s="31" t="s">
        <v>0</v>
      </c>
      <c r="B44" s="31" t="s">
        <v>4</v>
      </c>
      <c r="C44" s="47" t="s">
        <v>156</v>
      </c>
      <c r="D44" s="47" t="s">
        <v>167</v>
      </c>
      <c r="E44" s="47" t="s">
        <v>171</v>
      </c>
      <c r="F44" s="47" t="s">
        <v>156</v>
      </c>
      <c r="G44" s="47" t="s">
        <v>90</v>
      </c>
      <c r="H44" s="47" t="s">
        <v>156</v>
      </c>
      <c r="I44" s="47" t="s">
        <v>173</v>
      </c>
      <c r="J44" s="47" t="s">
        <v>130</v>
      </c>
      <c r="K44" s="47" t="s">
        <v>174</v>
      </c>
      <c r="L44" s="47" t="s">
        <v>174</v>
      </c>
      <c r="M44" s="47" t="s">
        <v>174</v>
      </c>
      <c r="N44" s="47" t="s">
        <v>174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2.75">
      <c r="A45" s="5" t="s">
        <v>76</v>
      </c>
      <c r="B45" s="51">
        <v>0</v>
      </c>
      <c r="C45" s="50">
        <v>0.5840277777777778</v>
      </c>
      <c r="D45" s="50">
        <v>0.6152777777777778</v>
      </c>
      <c r="E45" s="6"/>
      <c r="F45" s="50">
        <v>0.6291666666666667</v>
      </c>
      <c r="G45" s="50">
        <v>0.6569444444444444</v>
      </c>
      <c r="H45" s="50">
        <v>0.6743055555555556</v>
      </c>
      <c r="I45" s="6"/>
      <c r="J45" s="50">
        <v>0.7368055555555556</v>
      </c>
      <c r="K45" s="50">
        <v>0.7784722222222222</v>
      </c>
      <c r="L45" s="6"/>
      <c r="M45" s="6"/>
      <c r="N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>
      <c r="A46" s="33" t="s">
        <v>77</v>
      </c>
      <c r="B46" s="52">
        <f>8.9-8.5</f>
        <v>0.40000000000000036</v>
      </c>
      <c r="C46" s="53">
        <v>0.5847222222222223</v>
      </c>
      <c r="D46" s="53">
        <v>0.6159722222222223</v>
      </c>
      <c r="E46" s="31"/>
      <c r="F46" s="53">
        <v>0.6298611111111111</v>
      </c>
      <c r="G46" s="53">
        <v>0.6576388888888889</v>
      </c>
      <c r="H46" s="53">
        <v>0.675</v>
      </c>
      <c r="I46" s="31"/>
      <c r="J46" s="53">
        <v>0.7375</v>
      </c>
      <c r="K46" s="53">
        <v>0.7791666666666667</v>
      </c>
      <c r="L46" s="31"/>
      <c r="M46" s="31"/>
      <c r="N46" s="3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>
      <c r="A47" s="5" t="s">
        <v>78</v>
      </c>
      <c r="B47" s="51">
        <f>9.3-8.5</f>
        <v>0.8000000000000007</v>
      </c>
      <c r="C47" s="50">
        <v>0.5854166666666667</v>
      </c>
      <c r="D47" s="50">
        <v>0.6166666666666667</v>
      </c>
      <c r="E47" s="6"/>
      <c r="F47" s="50">
        <v>0.6305555555555555</v>
      </c>
      <c r="G47" s="50">
        <v>0.6583333333333333</v>
      </c>
      <c r="H47" s="50">
        <v>0.6756944444444444</v>
      </c>
      <c r="I47" s="6"/>
      <c r="J47" s="50">
        <v>0.7381944444444444</v>
      </c>
      <c r="K47" s="50">
        <v>0.779861111111111</v>
      </c>
      <c r="L47" s="6"/>
      <c r="M47" s="6"/>
      <c r="N47" s="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>
      <c r="A48" s="33" t="s">
        <v>79</v>
      </c>
      <c r="B48" s="52">
        <v>1.3</v>
      </c>
      <c r="C48" s="53">
        <v>0.5861111111111111</v>
      </c>
      <c r="D48" s="53">
        <v>0.6173611111111111</v>
      </c>
      <c r="E48" s="31"/>
      <c r="F48" s="53">
        <v>0.63125</v>
      </c>
      <c r="G48" s="53">
        <v>0.6590277777777778</v>
      </c>
      <c r="H48" s="53">
        <v>0.6763888888888889</v>
      </c>
      <c r="I48" s="31"/>
      <c r="J48" s="53">
        <v>0.7388888888888889</v>
      </c>
      <c r="K48" s="53">
        <v>0.7805555555555556</v>
      </c>
      <c r="L48" s="31"/>
      <c r="M48" s="31"/>
      <c r="N48" s="3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>
      <c r="A49" s="5" t="s">
        <v>80</v>
      </c>
      <c r="B49" s="51">
        <v>1.8</v>
      </c>
      <c r="C49" s="50">
        <v>0.5875</v>
      </c>
      <c r="D49" s="50">
        <v>0.61875</v>
      </c>
      <c r="E49" s="6"/>
      <c r="F49" s="50">
        <v>0.6326388888888889</v>
      </c>
      <c r="G49" s="50">
        <v>0.6604166666666667</v>
      </c>
      <c r="H49" s="50">
        <v>0.6777777777777777</v>
      </c>
      <c r="I49" s="6"/>
      <c r="J49" s="50">
        <v>0.7402777777777777</v>
      </c>
      <c r="K49" s="50">
        <v>0.7819444444444444</v>
      </c>
      <c r="L49" s="6"/>
      <c r="M49" s="6"/>
      <c r="N49" s="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>
      <c r="A50" s="33" t="s">
        <v>62</v>
      </c>
      <c r="B50" s="52">
        <v>2.4</v>
      </c>
      <c r="C50" s="53">
        <v>0.5881944444444445</v>
      </c>
      <c r="D50" s="53">
        <v>0.6194444444444445</v>
      </c>
      <c r="E50" s="53">
        <v>0.6194444444444445</v>
      </c>
      <c r="F50" s="53">
        <v>0.6333333333333333</v>
      </c>
      <c r="G50" s="53">
        <v>0.6611111111111111</v>
      </c>
      <c r="H50" s="53">
        <v>0.6784722222222223</v>
      </c>
      <c r="I50" s="53">
        <v>0.6958333333333333</v>
      </c>
      <c r="J50" s="53">
        <v>0.7409722222222223</v>
      </c>
      <c r="K50" s="53">
        <v>0.782638888888889</v>
      </c>
      <c r="L50" s="53">
        <v>0.8243055555555556</v>
      </c>
      <c r="M50" s="53">
        <v>0.8590277777777778</v>
      </c>
      <c r="N50" s="53">
        <v>0.89375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>
      <c r="A51" s="5" t="s">
        <v>81</v>
      </c>
      <c r="B51" s="51">
        <v>2.9</v>
      </c>
      <c r="C51" s="50">
        <v>0.5888888888888889</v>
      </c>
      <c r="D51" s="50">
        <v>0.6201388888888889</v>
      </c>
      <c r="E51" s="50">
        <v>0.6201388888888889</v>
      </c>
      <c r="F51" s="50">
        <v>0.6340277777777777</v>
      </c>
      <c r="G51" s="50">
        <v>0.6618055555555555</v>
      </c>
      <c r="H51" s="6"/>
      <c r="I51" s="50">
        <v>0.6965277777777777</v>
      </c>
      <c r="J51" s="50">
        <v>0.7416666666666667</v>
      </c>
      <c r="K51" s="50">
        <v>0.7833333333333333</v>
      </c>
      <c r="L51" s="50">
        <v>0.825</v>
      </c>
      <c r="M51" s="50">
        <v>0.8597222222222222</v>
      </c>
      <c r="N51" s="50">
        <v>0.8944444444444444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>
      <c r="A52" s="33" t="s">
        <v>82</v>
      </c>
      <c r="B52" s="52">
        <v>3.4</v>
      </c>
      <c r="C52" s="53">
        <v>0.5902777777777778</v>
      </c>
      <c r="D52" s="53">
        <v>0.6215277777777778</v>
      </c>
      <c r="E52" s="53">
        <v>0.6215277777777778</v>
      </c>
      <c r="F52" s="53">
        <v>0.6354166666666666</v>
      </c>
      <c r="G52" s="53">
        <v>0.6631944444444444</v>
      </c>
      <c r="H52" s="31"/>
      <c r="I52" s="53">
        <v>0.6979166666666666</v>
      </c>
      <c r="J52" s="53">
        <v>0.7430555555555555</v>
      </c>
      <c r="K52" s="53">
        <v>0.7847222222222222</v>
      </c>
      <c r="L52" s="53">
        <v>0.8263888888888888</v>
      </c>
      <c r="M52" s="53">
        <v>0.8611111111111112</v>
      </c>
      <c r="N52" s="53">
        <v>0.8958333333333334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>
      <c r="A53" s="5" t="s">
        <v>83</v>
      </c>
      <c r="B53" s="51">
        <v>4.1</v>
      </c>
      <c r="C53" s="50">
        <v>0.5916666666666667</v>
      </c>
      <c r="D53" s="50">
        <v>0.6229166666666667</v>
      </c>
      <c r="E53" s="50">
        <v>0.6229166666666667</v>
      </c>
      <c r="F53" s="50">
        <v>0.6368055555555555</v>
      </c>
      <c r="G53" s="50">
        <v>0.6645833333333333</v>
      </c>
      <c r="H53" s="6"/>
      <c r="I53" s="50">
        <v>0.6993055555555556</v>
      </c>
      <c r="J53" s="50">
        <v>0.7444444444444445</v>
      </c>
      <c r="K53" s="50">
        <v>0.7861111111111111</v>
      </c>
      <c r="L53" s="50">
        <v>0.8277777777777778</v>
      </c>
      <c r="M53" s="50">
        <v>0.8625</v>
      </c>
      <c r="N53" s="50">
        <v>0.8972222222222223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>
      <c r="A54" s="33" t="s">
        <v>22</v>
      </c>
      <c r="B54" s="52">
        <v>4.5</v>
      </c>
      <c r="C54" s="53">
        <v>0.5923611111111111</v>
      </c>
      <c r="D54" s="53">
        <v>0.6236111111111111</v>
      </c>
      <c r="E54" s="53">
        <v>0.6236111111111111</v>
      </c>
      <c r="F54" s="53">
        <v>0.6375</v>
      </c>
      <c r="G54" s="53">
        <v>0.6652777777777777</v>
      </c>
      <c r="H54" s="31"/>
      <c r="I54" s="53">
        <v>0.7</v>
      </c>
      <c r="J54" s="53">
        <v>0.7451388888888889</v>
      </c>
      <c r="K54" s="53">
        <v>0.7868055555555555</v>
      </c>
      <c r="L54" s="53">
        <v>0.8284722222222222</v>
      </c>
      <c r="M54" s="53">
        <v>0.8631944444444444</v>
      </c>
      <c r="N54" s="53">
        <v>0.8979166666666667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>
      <c r="A55" s="5" t="s">
        <v>23</v>
      </c>
      <c r="B55" s="51">
        <v>5.3</v>
      </c>
      <c r="C55" s="50">
        <v>0.5944444444444444</v>
      </c>
      <c r="D55" s="50">
        <v>0.6256944444444444</v>
      </c>
      <c r="E55" s="50">
        <v>0.6256944444444444</v>
      </c>
      <c r="F55" s="50">
        <v>0.6395833333333333</v>
      </c>
      <c r="G55" s="50">
        <v>0.6673611111111111</v>
      </c>
      <c r="H55" s="6"/>
      <c r="I55" s="50">
        <v>0.7020833333333334</v>
      </c>
      <c r="J55" s="50">
        <v>0.7472222222222222</v>
      </c>
      <c r="K55" s="50">
        <v>0.7888888888888889</v>
      </c>
      <c r="L55" s="50">
        <v>0.8305555555555556</v>
      </c>
      <c r="M55" s="50">
        <v>0.8652777777777777</v>
      </c>
      <c r="N55" s="50">
        <v>0.9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>
      <c r="A56" s="33" t="s">
        <v>24</v>
      </c>
      <c r="B56" s="52">
        <v>6.1</v>
      </c>
      <c r="C56" s="53">
        <v>0.5958333333333333</v>
      </c>
      <c r="D56" s="53">
        <v>0.6270833333333333</v>
      </c>
      <c r="E56" s="53">
        <v>0.6270833333333333</v>
      </c>
      <c r="F56" s="53">
        <v>0.6409722222222222</v>
      </c>
      <c r="G56" s="53">
        <v>0.66875</v>
      </c>
      <c r="H56" s="31"/>
      <c r="I56" s="53">
        <v>0.7034722222222222</v>
      </c>
      <c r="J56" s="53">
        <v>0.748611111111111</v>
      </c>
      <c r="K56" s="53">
        <v>0.7902777777777777</v>
      </c>
      <c r="L56" s="53">
        <v>0.8319444444444444</v>
      </c>
      <c r="M56" s="53">
        <v>0.8666666666666667</v>
      </c>
      <c r="N56" s="53">
        <v>0.9013888888888889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>
      <c r="A57" s="5"/>
      <c r="B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>
      <c r="A58" s="11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1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73" ht="12.75">
      <c r="P73" s="2" t="s">
        <v>351</v>
      </c>
    </row>
    <row r="74" spans="1:17" ht="12.75">
      <c r="A74" s="4" t="s">
        <v>9</v>
      </c>
      <c r="B74" s="98" t="s">
        <v>10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2"/>
      <c r="N74" s="2"/>
      <c r="O74" s="2"/>
      <c r="P74" s="2"/>
      <c r="Q74" s="2"/>
    </row>
    <row r="75" spans="1:17" ht="12.75">
      <c r="A75" s="7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"/>
      <c r="N75" s="2"/>
      <c r="O75" s="2"/>
      <c r="P75" s="2"/>
      <c r="Q75" s="2"/>
    </row>
    <row r="76" spans="2:23" ht="12.75">
      <c r="B76" s="1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W76" t="s">
        <v>98</v>
      </c>
    </row>
    <row r="77" spans="2:17" ht="12.75">
      <c r="B77" s="1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</row>
    <row r="78" spans="2:17" ht="12.75">
      <c r="B78" s="1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</row>
    <row r="79" spans="1:17" ht="12.75">
      <c r="A79" s="101" t="s">
        <v>21</v>
      </c>
      <c r="B79" s="101"/>
      <c r="C79" s="101"/>
      <c r="D79" s="13"/>
      <c r="E79" s="13"/>
      <c r="F79" s="102" t="s">
        <v>176</v>
      </c>
      <c r="G79" s="102"/>
      <c r="H79" s="102"/>
      <c r="I79" s="102"/>
      <c r="J79" s="102"/>
      <c r="K79" s="102"/>
      <c r="L79" s="102"/>
      <c r="M79" s="102"/>
      <c r="N79" s="102"/>
      <c r="O79" s="102"/>
      <c r="P79" s="2"/>
      <c r="Q79" s="2"/>
    </row>
    <row r="80" spans="2:17" ht="12.75">
      <c r="B80" s="1"/>
      <c r="C80" s="3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</row>
    <row r="81" spans="2:17" ht="12.75">
      <c r="B81" s="1"/>
      <c r="C81" s="3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</row>
    <row r="82" spans="1:28" ht="12.75">
      <c r="A82" s="31" t="s">
        <v>0</v>
      </c>
      <c r="B82" s="31" t="s">
        <v>4</v>
      </c>
      <c r="C82" s="46" t="s">
        <v>156</v>
      </c>
      <c r="D82" s="46" t="s">
        <v>167</v>
      </c>
      <c r="E82" s="46" t="s">
        <v>156</v>
      </c>
      <c r="F82" s="46" t="s">
        <v>167</v>
      </c>
      <c r="G82" s="46" t="s">
        <v>156</v>
      </c>
      <c r="H82" s="46" t="s">
        <v>352</v>
      </c>
      <c r="I82" s="46" t="s">
        <v>156</v>
      </c>
      <c r="J82" s="46" t="s">
        <v>167</v>
      </c>
      <c r="K82" s="46" t="s">
        <v>170</v>
      </c>
      <c r="L82" s="46" t="s">
        <v>156</v>
      </c>
      <c r="M82" s="46" t="s">
        <v>167</v>
      </c>
      <c r="N82" s="46" t="s">
        <v>177</v>
      </c>
      <c r="O82" s="46" t="s">
        <v>156</v>
      </c>
      <c r="P82" s="46" t="s">
        <v>173</v>
      </c>
      <c r="Q82" s="46" t="s">
        <v>156</v>
      </c>
      <c r="R82" s="46" t="s">
        <v>156</v>
      </c>
      <c r="S82" s="46" t="s">
        <v>172</v>
      </c>
      <c r="T82" s="46" t="s">
        <v>124</v>
      </c>
      <c r="U82" s="46" t="s">
        <v>156</v>
      </c>
      <c r="V82" s="46" t="s">
        <v>400</v>
      </c>
      <c r="W82" s="46" t="s">
        <v>156</v>
      </c>
      <c r="X82" s="46" t="s">
        <v>90</v>
      </c>
      <c r="Y82" s="82"/>
      <c r="Z82" s="82"/>
      <c r="AA82" s="82"/>
      <c r="AB82" s="82"/>
    </row>
    <row r="83" spans="1:28" ht="12.75">
      <c r="A83" s="5" t="s">
        <v>178</v>
      </c>
      <c r="B83" s="8">
        <v>0</v>
      </c>
      <c r="C83" s="45">
        <v>0.21180555555555555</v>
      </c>
      <c r="D83" s="45">
        <v>0.24305555555555555</v>
      </c>
      <c r="E83" s="45">
        <v>0.2673611111111111</v>
      </c>
      <c r="F83" s="45">
        <v>0.2881944444444445</v>
      </c>
      <c r="G83" s="45">
        <v>0.3090277777777778</v>
      </c>
      <c r="H83" s="45">
        <v>0.3090277777777778</v>
      </c>
      <c r="I83" s="45">
        <v>0.3368055555555556</v>
      </c>
      <c r="J83" s="45">
        <v>0.3576388888888889</v>
      </c>
      <c r="K83" s="45">
        <v>0.40277777777777773</v>
      </c>
      <c r="L83" s="45">
        <v>0.4305555555555556</v>
      </c>
      <c r="M83" s="45">
        <v>0.4548611111111111</v>
      </c>
      <c r="N83" s="45">
        <v>0.4548611111111111</v>
      </c>
      <c r="O83" s="45">
        <v>0.4826388888888889</v>
      </c>
      <c r="P83" s="45">
        <v>0.5034722222222222</v>
      </c>
      <c r="Q83" s="45">
        <v>0.5347222222222222</v>
      </c>
      <c r="R83" s="45">
        <v>0.5659722222222222</v>
      </c>
      <c r="S83" s="45">
        <v>0.59375</v>
      </c>
      <c r="T83" s="45">
        <v>0.5972222222222222</v>
      </c>
      <c r="U83" s="45">
        <v>0.611111111111111</v>
      </c>
      <c r="V83" s="45">
        <v>0.638888888888889</v>
      </c>
      <c r="W83" s="45">
        <v>0.65625</v>
      </c>
      <c r="X83" s="45">
        <v>0.6840277777777778</v>
      </c>
      <c r="Y83" s="81"/>
      <c r="Z83" s="81"/>
      <c r="AA83" s="81"/>
      <c r="AB83" s="81"/>
    </row>
    <row r="84" spans="1:28" ht="12.75">
      <c r="A84" s="33" t="s">
        <v>183</v>
      </c>
      <c r="B84" s="48">
        <f>B56-B55</f>
        <v>0.7999999999999998</v>
      </c>
      <c r="C84" s="49">
        <v>0.21319444444444444</v>
      </c>
      <c r="D84" s="49">
        <f aca="true" t="shared" si="0" ref="D84:D91">C84+D83-C83</f>
        <v>0.24444444444444444</v>
      </c>
      <c r="E84" s="49">
        <f aca="true" t="shared" si="1" ref="E84:G94">D84+E83-D83</f>
        <v>0.26874999999999993</v>
      </c>
      <c r="F84" s="49">
        <f aca="true" t="shared" si="2" ref="F84:F94">D84+F83-D83</f>
        <v>0.2895833333333333</v>
      </c>
      <c r="G84" s="49">
        <f t="shared" si="1"/>
        <v>0.3104166666666666</v>
      </c>
      <c r="H84" s="49">
        <f aca="true" t="shared" si="3" ref="H84:H89">G84+H83-G83</f>
        <v>0.3104166666666667</v>
      </c>
      <c r="I84" s="49">
        <f aca="true" t="shared" si="4" ref="I84:K88">H84+I83-H83</f>
        <v>0.33819444444444446</v>
      </c>
      <c r="J84" s="49">
        <f t="shared" si="4"/>
        <v>0.3590277777777777</v>
      </c>
      <c r="K84" s="49">
        <f t="shared" si="4"/>
        <v>0.4041666666666665</v>
      </c>
      <c r="L84" s="49">
        <f aca="true" t="shared" si="5" ref="L84:L94">K84+L83-K83</f>
        <v>0.4319444444444444</v>
      </c>
      <c r="M84" s="49">
        <f aca="true" t="shared" si="6" ref="M84:M94">L84+M83-L83</f>
        <v>0.45624999999999993</v>
      </c>
      <c r="N84" s="49">
        <f aca="true" t="shared" si="7" ref="N84:N89">M84+N83-M83</f>
        <v>0.4562499999999999</v>
      </c>
      <c r="O84" s="49">
        <f aca="true" t="shared" si="8" ref="O84:O89">N84+O83-N83</f>
        <v>0.48402777777777767</v>
      </c>
      <c r="P84" s="49">
        <f aca="true" t="shared" si="9" ref="P84:P89">O84+P83-O83</f>
        <v>0.504861111111111</v>
      </c>
      <c r="Q84" s="49">
        <f aca="true" t="shared" si="10" ref="Q84:Q89">P84+Q83-P83</f>
        <v>0.5361111111111111</v>
      </c>
      <c r="R84" s="49">
        <f aca="true" t="shared" si="11" ref="R84:R90">Q84+R83-Q83</f>
        <v>0.5673611111111111</v>
      </c>
      <c r="S84" s="49">
        <v>0.5951388888888889</v>
      </c>
      <c r="T84" s="49">
        <v>0.5986111111111111</v>
      </c>
      <c r="U84" s="49">
        <f aca="true" t="shared" si="12" ref="U84:U94">T84+U83-T83</f>
        <v>0.6124999999999999</v>
      </c>
      <c r="V84" s="49">
        <f aca="true" t="shared" si="13" ref="V84:V94">U84+V83-U83</f>
        <v>0.6402777777777778</v>
      </c>
      <c r="W84" s="49">
        <f aca="true" t="shared" si="14" ref="W84:W94">V84+W83-V83</f>
        <v>0.657638888888889</v>
      </c>
      <c r="X84" s="49">
        <f>U84+X83-U83</f>
        <v>0.6854166666666667</v>
      </c>
      <c r="Y84" s="81"/>
      <c r="Z84" s="81"/>
      <c r="AA84" s="81"/>
      <c r="AB84" s="81"/>
    </row>
    <row r="85" spans="1:28" ht="12.75">
      <c r="A85" s="5" t="s">
        <v>186</v>
      </c>
      <c r="B85" s="8">
        <v>1.6</v>
      </c>
      <c r="C85" s="45">
        <v>0.2152777777777778</v>
      </c>
      <c r="D85" s="45">
        <f t="shared" si="0"/>
        <v>0.24652777777777782</v>
      </c>
      <c r="E85" s="45">
        <f t="shared" si="1"/>
        <v>0.27083333333333326</v>
      </c>
      <c r="F85" s="45">
        <f t="shared" si="2"/>
        <v>0.29166666666666663</v>
      </c>
      <c r="G85" s="45">
        <f t="shared" si="1"/>
        <v>0.3125</v>
      </c>
      <c r="H85" s="45">
        <f t="shared" si="3"/>
        <v>0.31250000000000006</v>
      </c>
      <c r="I85" s="45">
        <f t="shared" si="4"/>
        <v>0.3402777777777778</v>
      </c>
      <c r="J85" s="45">
        <f t="shared" si="4"/>
        <v>0.36111111111111105</v>
      </c>
      <c r="K85" s="45">
        <f t="shared" si="4"/>
        <v>0.4062499999999998</v>
      </c>
      <c r="L85" s="45">
        <f t="shared" si="5"/>
        <v>0.43402777777777773</v>
      </c>
      <c r="M85" s="45">
        <f t="shared" si="6"/>
        <v>0.4583333333333333</v>
      </c>
      <c r="N85" s="45">
        <f t="shared" si="7"/>
        <v>0.45833333333333326</v>
      </c>
      <c r="O85" s="45">
        <f t="shared" si="8"/>
        <v>0.4861111111111111</v>
      </c>
      <c r="P85" s="45">
        <f t="shared" si="9"/>
        <v>0.5069444444444444</v>
      </c>
      <c r="Q85" s="45">
        <f t="shared" si="10"/>
        <v>0.5381944444444446</v>
      </c>
      <c r="R85" s="45">
        <f t="shared" si="11"/>
        <v>0.5694444444444445</v>
      </c>
      <c r="S85" s="45">
        <v>0.5972222222222222</v>
      </c>
      <c r="T85" s="45">
        <v>0.6006944444444444</v>
      </c>
      <c r="U85" s="45">
        <f t="shared" si="12"/>
        <v>0.6145833333333334</v>
      </c>
      <c r="V85" s="45">
        <f t="shared" si="13"/>
        <v>0.6423611111111113</v>
      </c>
      <c r="W85" s="45">
        <f t="shared" si="14"/>
        <v>0.6597222222222224</v>
      </c>
      <c r="X85" s="45">
        <f>U85+X84-U84</f>
        <v>0.6875000000000001</v>
      </c>
      <c r="Y85" s="81"/>
      <c r="Z85" s="81"/>
      <c r="AA85" s="81"/>
      <c r="AB85" s="81"/>
    </row>
    <row r="86" spans="1:28" ht="12.75">
      <c r="A86" s="33" t="s">
        <v>179</v>
      </c>
      <c r="B86" s="48">
        <v>2</v>
      </c>
      <c r="C86" s="49">
        <v>0.21597222222222223</v>
      </c>
      <c r="D86" s="49">
        <f t="shared" si="0"/>
        <v>0.24722222222222223</v>
      </c>
      <c r="E86" s="49">
        <f t="shared" si="1"/>
        <v>0.2715277777777777</v>
      </c>
      <c r="F86" s="49">
        <f t="shared" si="2"/>
        <v>0.29236111111111107</v>
      </c>
      <c r="G86" s="49">
        <f t="shared" si="1"/>
        <v>0.31319444444444444</v>
      </c>
      <c r="H86" s="49">
        <f t="shared" si="3"/>
        <v>0.31319444444444455</v>
      </c>
      <c r="I86" s="49">
        <f t="shared" si="4"/>
        <v>0.3409722222222223</v>
      </c>
      <c r="J86" s="49">
        <f t="shared" si="4"/>
        <v>0.3618055555555556</v>
      </c>
      <c r="K86" s="49">
        <f t="shared" si="4"/>
        <v>0.40694444444444433</v>
      </c>
      <c r="L86" s="49">
        <f t="shared" si="5"/>
        <v>0.43472222222222223</v>
      </c>
      <c r="M86" s="49">
        <f t="shared" si="6"/>
        <v>0.45902777777777776</v>
      </c>
      <c r="N86" s="49">
        <f t="shared" si="7"/>
        <v>0.45902777777777776</v>
      </c>
      <c r="O86" s="49">
        <f t="shared" si="8"/>
        <v>0.4868055555555556</v>
      </c>
      <c r="P86" s="49">
        <f t="shared" si="9"/>
        <v>0.507638888888889</v>
      </c>
      <c r="Q86" s="49">
        <f t="shared" si="10"/>
        <v>0.5388888888888892</v>
      </c>
      <c r="R86" s="49">
        <f t="shared" si="11"/>
        <v>0.5701388888888892</v>
      </c>
      <c r="S86" s="49">
        <v>0.5979166666666667</v>
      </c>
      <c r="T86" s="49">
        <v>0.6013888888888889</v>
      </c>
      <c r="U86" s="49">
        <f t="shared" si="12"/>
        <v>0.6152777777777778</v>
      </c>
      <c r="V86" s="49">
        <f t="shared" si="13"/>
        <v>0.6430555555555558</v>
      </c>
      <c r="W86" s="49">
        <f t="shared" si="14"/>
        <v>0.660416666666667</v>
      </c>
      <c r="X86" s="49">
        <f>U86+X85-U85</f>
        <v>0.6881944444444447</v>
      </c>
      <c r="Y86" s="81"/>
      <c r="Z86" s="81"/>
      <c r="AA86" s="81"/>
      <c r="AB86" s="81"/>
    </row>
    <row r="87" spans="1:28" ht="12.75">
      <c r="A87" s="5" t="s">
        <v>184</v>
      </c>
      <c r="B87" s="8">
        <v>2.7</v>
      </c>
      <c r="C87" s="45">
        <v>0.21736111111111112</v>
      </c>
      <c r="D87" s="45">
        <f t="shared" si="0"/>
        <v>0.24861111111111112</v>
      </c>
      <c r="E87" s="45">
        <f t="shared" si="1"/>
        <v>0.2729166666666666</v>
      </c>
      <c r="F87" s="45">
        <f t="shared" si="2"/>
        <v>0.29374999999999996</v>
      </c>
      <c r="G87" s="45">
        <f t="shared" si="1"/>
        <v>0.3145833333333333</v>
      </c>
      <c r="H87" s="45">
        <f t="shared" si="3"/>
        <v>0.31458333333333344</v>
      </c>
      <c r="I87" s="45">
        <f t="shared" si="4"/>
        <v>0.3423611111111111</v>
      </c>
      <c r="J87" s="45">
        <f t="shared" si="4"/>
        <v>0.36319444444444443</v>
      </c>
      <c r="K87" s="45">
        <f t="shared" si="4"/>
        <v>0.4083333333333331</v>
      </c>
      <c r="L87" s="45">
        <f t="shared" si="5"/>
        <v>0.436111111111111</v>
      </c>
      <c r="M87" s="45">
        <f t="shared" si="6"/>
        <v>0.4604166666666665</v>
      </c>
      <c r="N87" s="45">
        <f t="shared" si="7"/>
        <v>0.46041666666666653</v>
      </c>
      <c r="O87" s="45">
        <f t="shared" si="8"/>
        <v>0.48819444444444443</v>
      </c>
      <c r="P87" s="45">
        <f t="shared" si="9"/>
        <v>0.5090277777777777</v>
      </c>
      <c r="Q87" s="45">
        <f t="shared" si="10"/>
        <v>0.5402777777777781</v>
      </c>
      <c r="R87" s="45">
        <f t="shared" si="11"/>
        <v>0.5715277777777781</v>
      </c>
      <c r="S87" s="45">
        <v>0.5993055555555555</v>
      </c>
      <c r="T87" s="45">
        <v>0.6027777777777777</v>
      </c>
      <c r="U87" s="45">
        <f t="shared" si="12"/>
        <v>0.6166666666666666</v>
      </c>
      <c r="V87" s="45">
        <f t="shared" si="13"/>
        <v>0.6444444444444446</v>
      </c>
      <c r="W87" s="45">
        <f t="shared" si="14"/>
        <v>0.6618055555555559</v>
      </c>
      <c r="X87" s="45">
        <f>U87+X86-U86</f>
        <v>0.6895833333333334</v>
      </c>
      <c r="Y87" s="81"/>
      <c r="Z87" s="81"/>
      <c r="AA87" s="81"/>
      <c r="AB87" s="81"/>
    </row>
    <row r="88" spans="1:28" ht="12.75">
      <c r="A88" s="33" t="s">
        <v>41</v>
      </c>
      <c r="B88" s="48">
        <v>3.2</v>
      </c>
      <c r="C88" s="49">
        <v>0.21875</v>
      </c>
      <c r="D88" s="49">
        <f t="shared" si="0"/>
        <v>0.25</v>
      </c>
      <c r="E88" s="49">
        <f t="shared" si="1"/>
        <v>0.27430555555555547</v>
      </c>
      <c r="F88" s="49">
        <f t="shared" si="2"/>
        <v>0.29513888888888884</v>
      </c>
      <c r="G88" s="49">
        <f t="shared" si="1"/>
        <v>0.3159722222222222</v>
      </c>
      <c r="H88" s="49">
        <f t="shared" si="3"/>
        <v>0.3159722222222223</v>
      </c>
      <c r="I88" s="49">
        <f t="shared" si="4"/>
        <v>0.34375</v>
      </c>
      <c r="J88" s="49">
        <f t="shared" si="4"/>
        <v>0.36458333333333326</v>
      </c>
      <c r="K88" s="49">
        <f t="shared" si="4"/>
        <v>0.40972222222222193</v>
      </c>
      <c r="L88" s="49">
        <f t="shared" si="5"/>
        <v>0.4374999999999999</v>
      </c>
      <c r="M88" s="49">
        <f t="shared" si="6"/>
        <v>0.46180555555555536</v>
      </c>
      <c r="N88" s="49">
        <f t="shared" si="7"/>
        <v>0.46180555555555536</v>
      </c>
      <c r="O88" s="49">
        <f t="shared" si="8"/>
        <v>0.4895833333333332</v>
      </c>
      <c r="P88" s="49">
        <f t="shared" si="9"/>
        <v>0.5104166666666665</v>
      </c>
      <c r="Q88" s="49">
        <f t="shared" si="10"/>
        <v>0.5416666666666669</v>
      </c>
      <c r="R88" s="49">
        <f t="shared" si="11"/>
        <v>0.5729166666666667</v>
      </c>
      <c r="S88" s="49">
        <v>0.6006944444444444</v>
      </c>
      <c r="T88" s="49">
        <v>0.6041666666666666</v>
      </c>
      <c r="U88" s="49">
        <f t="shared" si="12"/>
        <v>0.6180555555555555</v>
      </c>
      <c r="V88" s="49">
        <f t="shared" si="13"/>
        <v>0.6458333333333336</v>
      </c>
      <c r="W88" s="49">
        <f t="shared" si="14"/>
        <v>0.6631944444444449</v>
      </c>
      <c r="X88" s="49">
        <f>U88+X87-U87</f>
        <v>0.6909722222222224</v>
      </c>
      <c r="Y88" s="81"/>
      <c r="Z88" s="81"/>
      <c r="AA88" s="81"/>
      <c r="AB88" s="81"/>
    </row>
    <row r="89" spans="1:28" ht="12.75">
      <c r="A89" s="5" t="s">
        <v>67</v>
      </c>
      <c r="B89" s="8">
        <v>3.7</v>
      </c>
      <c r="C89" s="45">
        <v>0.21944444444444444</v>
      </c>
      <c r="D89" s="45">
        <f t="shared" si="0"/>
        <v>0.25069444444444444</v>
      </c>
      <c r="E89" s="45">
        <f t="shared" si="1"/>
        <v>0.2749999999999999</v>
      </c>
      <c r="F89" s="45">
        <f t="shared" si="2"/>
        <v>0.2958333333333333</v>
      </c>
      <c r="G89" s="45">
        <f t="shared" si="1"/>
        <v>0.31666666666666665</v>
      </c>
      <c r="H89" s="45">
        <f t="shared" si="3"/>
        <v>0.31666666666666676</v>
      </c>
      <c r="I89" s="45">
        <f aca="true" t="shared" si="15" ref="I89:I94">G89+I88-G88</f>
        <v>0.34444444444444444</v>
      </c>
      <c r="J89" s="45">
        <f>H89+J88-H88</f>
        <v>0.3652777777777777</v>
      </c>
      <c r="K89" s="45">
        <f aca="true" t="shared" si="16" ref="K89:K94">I89+K88-I88</f>
        <v>0.41041666666666643</v>
      </c>
      <c r="L89" s="45">
        <f t="shared" si="5"/>
        <v>0.4381944444444444</v>
      </c>
      <c r="M89" s="45">
        <f t="shared" si="6"/>
        <v>0.4624999999999998</v>
      </c>
      <c r="N89" s="45">
        <f t="shared" si="7"/>
        <v>0.4624999999999998</v>
      </c>
      <c r="O89" s="45">
        <f t="shared" si="8"/>
        <v>0.4902777777777776</v>
      </c>
      <c r="P89" s="45">
        <f t="shared" si="9"/>
        <v>0.5111111111111108</v>
      </c>
      <c r="Q89" s="45">
        <f t="shared" si="10"/>
        <v>0.5423611111111111</v>
      </c>
      <c r="R89" s="45">
        <f t="shared" si="11"/>
        <v>0.573611111111111</v>
      </c>
      <c r="S89" s="45">
        <v>0.6013888888888889</v>
      </c>
      <c r="T89" s="45">
        <v>0.6048611111111112</v>
      </c>
      <c r="U89" s="45">
        <f t="shared" si="12"/>
        <v>0.61875</v>
      </c>
      <c r="V89" s="45">
        <f t="shared" si="13"/>
        <v>0.6465277777777781</v>
      </c>
      <c r="W89" s="45">
        <f t="shared" si="14"/>
        <v>0.6638888888888895</v>
      </c>
      <c r="X89" s="45">
        <f>V89+X88-V88</f>
        <v>0.691666666666667</v>
      </c>
      <c r="Y89" s="81"/>
      <c r="Z89" s="81"/>
      <c r="AA89" s="81"/>
      <c r="AB89" s="81"/>
    </row>
    <row r="90" spans="1:28" ht="12.75">
      <c r="A90" s="33" t="s">
        <v>53</v>
      </c>
      <c r="B90" s="48">
        <v>4.3</v>
      </c>
      <c r="C90" s="49">
        <v>0.22013888888888888</v>
      </c>
      <c r="D90" s="49">
        <f t="shared" si="0"/>
        <v>0.2513888888888889</v>
      </c>
      <c r="E90" s="49">
        <f t="shared" si="1"/>
        <v>0.27569444444444435</v>
      </c>
      <c r="F90" s="49">
        <f t="shared" si="2"/>
        <v>0.2965277777777777</v>
      </c>
      <c r="G90" s="49">
        <f t="shared" si="1"/>
        <v>0.3173611111111111</v>
      </c>
      <c r="H90" s="49"/>
      <c r="I90" s="49">
        <f t="shared" si="15"/>
        <v>0.3451388888888889</v>
      </c>
      <c r="J90" s="49">
        <v>0.3659722222222222</v>
      </c>
      <c r="K90" s="49">
        <f t="shared" si="16"/>
        <v>0.41111111111111087</v>
      </c>
      <c r="L90" s="49">
        <f t="shared" si="5"/>
        <v>0.4388888888888889</v>
      </c>
      <c r="M90" s="49">
        <f t="shared" si="6"/>
        <v>0.4631944444444443</v>
      </c>
      <c r="N90" s="49"/>
      <c r="O90" s="49">
        <f>M90+O89-M89</f>
        <v>0.49097222222222203</v>
      </c>
      <c r="P90" s="49"/>
      <c r="Q90" s="49">
        <f>O90+Q89-O89</f>
        <v>0.5430555555555556</v>
      </c>
      <c r="R90" s="49">
        <f t="shared" si="11"/>
        <v>0.5743055555555556</v>
      </c>
      <c r="S90" s="49">
        <v>0.6020833333333333</v>
      </c>
      <c r="T90" s="49">
        <v>0.6055555555555555</v>
      </c>
      <c r="U90" s="49">
        <f t="shared" si="12"/>
        <v>0.6194444444444444</v>
      </c>
      <c r="V90" s="49">
        <f t="shared" si="13"/>
        <v>0.6472222222222225</v>
      </c>
      <c r="W90" s="49">
        <f t="shared" si="14"/>
        <v>0.6645833333333339</v>
      </c>
      <c r="X90" s="49"/>
      <c r="Y90" s="81"/>
      <c r="Z90" s="81"/>
      <c r="AA90" s="81"/>
      <c r="AB90" s="81"/>
    </row>
    <row r="91" spans="1:28" ht="12.75">
      <c r="A91" s="5" t="s">
        <v>185</v>
      </c>
      <c r="B91" s="8">
        <v>4.8</v>
      </c>
      <c r="C91" s="45">
        <v>0.22152777777777777</v>
      </c>
      <c r="D91" s="45">
        <f t="shared" si="0"/>
        <v>0.25277777777777777</v>
      </c>
      <c r="E91" s="45">
        <f t="shared" si="1"/>
        <v>0.27708333333333324</v>
      </c>
      <c r="F91" s="45">
        <f t="shared" si="2"/>
        <v>0.2979166666666666</v>
      </c>
      <c r="G91" s="45">
        <f t="shared" si="1"/>
        <v>0.31875</v>
      </c>
      <c r="H91" s="45"/>
      <c r="I91" s="45">
        <f t="shared" si="15"/>
        <v>0.34652777777777777</v>
      </c>
      <c r="J91" s="45">
        <v>0.3673611111111111</v>
      </c>
      <c r="K91" s="45">
        <f t="shared" si="16"/>
        <v>0.41249999999999976</v>
      </c>
      <c r="L91" s="45">
        <f t="shared" si="5"/>
        <v>0.44027777777777777</v>
      </c>
      <c r="M91" s="45">
        <f t="shared" si="6"/>
        <v>0.4645833333333331</v>
      </c>
      <c r="N91" s="45"/>
      <c r="O91" s="45">
        <f>M91+O90-M90</f>
        <v>0.49236111111111086</v>
      </c>
      <c r="P91" s="45"/>
      <c r="Q91" s="45">
        <f>O91+Q90-O90</f>
        <v>0.5444444444444444</v>
      </c>
      <c r="R91" s="45">
        <f>Q91+R90-Q90</f>
        <v>0.5756944444444443</v>
      </c>
      <c r="S91" s="45">
        <v>0.6034722222222222</v>
      </c>
      <c r="T91" s="45">
        <v>0.6069444444444444</v>
      </c>
      <c r="U91" s="45">
        <f t="shared" si="12"/>
        <v>0.6208333333333332</v>
      </c>
      <c r="V91" s="45">
        <f t="shared" si="13"/>
        <v>0.6486111111111114</v>
      </c>
      <c r="W91" s="45">
        <f t="shared" si="14"/>
        <v>0.6659722222222227</v>
      </c>
      <c r="X91" s="45"/>
      <c r="Y91" s="81"/>
      <c r="Z91" s="81"/>
      <c r="AA91" s="81"/>
      <c r="AB91" s="81"/>
    </row>
    <row r="92" spans="1:28" ht="12.75">
      <c r="A92" s="33" t="s">
        <v>180</v>
      </c>
      <c r="B92" s="48">
        <v>5.3</v>
      </c>
      <c r="C92" s="49">
        <v>0.2222222222222222</v>
      </c>
      <c r="D92" s="49">
        <f>C92+D91-C91</f>
        <v>0.2534722222222222</v>
      </c>
      <c r="E92" s="49">
        <f t="shared" si="1"/>
        <v>0.2777777777777777</v>
      </c>
      <c r="F92" s="49">
        <f t="shared" si="2"/>
        <v>0.29861111111111105</v>
      </c>
      <c r="G92" s="49">
        <f t="shared" si="1"/>
        <v>0.3194444444444444</v>
      </c>
      <c r="H92" s="49"/>
      <c r="I92" s="49">
        <f t="shared" si="15"/>
        <v>0.3472222222222222</v>
      </c>
      <c r="J92" s="49">
        <v>0.3680555555555556</v>
      </c>
      <c r="K92" s="49">
        <f t="shared" si="16"/>
        <v>0.4131944444444442</v>
      </c>
      <c r="L92" s="49">
        <f t="shared" si="5"/>
        <v>0.4409722222222222</v>
      </c>
      <c r="M92" s="49">
        <f t="shared" si="6"/>
        <v>0.46527777777777757</v>
      </c>
      <c r="N92" s="49"/>
      <c r="O92" s="49">
        <f>M92+O91-M91</f>
        <v>0.49305555555555536</v>
      </c>
      <c r="P92" s="49"/>
      <c r="Q92" s="49">
        <f>O92+Q91-O91</f>
        <v>0.5451388888888888</v>
      </c>
      <c r="R92" s="49">
        <f>Q92+R91-Q91</f>
        <v>0.5763888888888887</v>
      </c>
      <c r="S92" s="49">
        <v>0.6041666666666666</v>
      </c>
      <c r="T92" s="49">
        <v>0.607638888888889</v>
      </c>
      <c r="U92" s="49">
        <f t="shared" si="12"/>
        <v>0.6215277777777778</v>
      </c>
      <c r="V92" s="49">
        <f t="shared" si="13"/>
        <v>0.6493055555555559</v>
      </c>
      <c r="W92" s="49">
        <f t="shared" si="14"/>
        <v>0.6666666666666673</v>
      </c>
      <c r="X92" s="49"/>
      <c r="Y92" s="81"/>
      <c r="Z92" s="81"/>
      <c r="AA92" s="81"/>
      <c r="AB92" s="81"/>
    </row>
    <row r="93" spans="1:28" ht="12.75">
      <c r="A93" s="5" t="s">
        <v>181</v>
      </c>
      <c r="B93" s="8">
        <v>5.7</v>
      </c>
      <c r="C93" s="45">
        <v>0.22291666666666665</v>
      </c>
      <c r="D93" s="45">
        <f>C93+D92-C92</f>
        <v>0.25416666666666665</v>
      </c>
      <c r="E93" s="45">
        <f t="shared" si="1"/>
        <v>0.2784722222222221</v>
      </c>
      <c r="F93" s="45">
        <f t="shared" si="2"/>
        <v>0.2993055555555555</v>
      </c>
      <c r="G93" s="45">
        <f t="shared" si="1"/>
        <v>0.32013888888888886</v>
      </c>
      <c r="H93" s="45"/>
      <c r="I93" s="45">
        <f t="shared" si="15"/>
        <v>0.34791666666666665</v>
      </c>
      <c r="J93" s="45">
        <v>0.36874999999999997</v>
      </c>
      <c r="K93" s="45">
        <f t="shared" si="16"/>
        <v>0.41388888888888864</v>
      </c>
      <c r="L93" s="45">
        <f t="shared" si="5"/>
        <v>0.44166666666666665</v>
      </c>
      <c r="M93" s="45">
        <f t="shared" si="6"/>
        <v>0.465972222222222</v>
      </c>
      <c r="N93" s="45"/>
      <c r="O93" s="45">
        <f>M93+O92-M92</f>
        <v>0.4937499999999998</v>
      </c>
      <c r="P93" s="45"/>
      <c r="Q93" s="45">
        <f>O93+Q92-O92</f>
        <v>0.5458333333333334</v>
      </c>
      <c r="R93" s="45">
        <f>Q93+R92-Q92</f>
        <v>0.5770833333333334</v>
      </c>
      <c r="S93" s="45">
        <v>0.6048611111111112</v>
      </c>
      <c r="T93" s="45">
        <v>0.6083333333333333</v>
      </c>
      <c r="U93" s="45">
        <f t="shared" si="12"/>
        <v>0.6222222222222221</v>
      </c>
      <c r="V93" s="45">
        <f t="shared" si="13"/>
        <v>0.6500000000000002</v>
      </c>
      <c r="W93" s="45">
        <f t="shared" si="14"/>
        <v>0.6673611111111116</v>
      </c>
      <c r="X93" s="45"/>
      <c r="Y93" s="81"/>
      <c r="Z93" s="81"/>
      <c r="AA93" s="81"/>
      <c r="AB93" s="81"/>
    </row>
    <row r="94" spans="1:28" ht="12.75">
      <c r="A94" s="33" t="s">
        <v>182</v>
      </c>
      <c r="B94" s="48">
        <v>6.1</v>
      </c>
      <c r="C94" s="49">
        <v>0.2236111111111111</v>
      </c>
      <c r="D94" s="49">
        <f>C94+D93-C93</f>
        <v>0.2548611111111111</v>
      </c>
      <c r="E94" s="49">
        <f t="shared" si="1"/>
        <v>0.27916666666666656</v>
      </c>
      <c r="F94" s="49">
        <f t="shared" si="2"/>
        <v>0.29999999999999993</v>
      </c>
      <c r="G94" s="49">
        <f t="shared" si="1"/>
        <v>0.3208333333333333</v>
      </c>
      <c r="H94" s="49"/>
      <c r="I94" s="49">
        <f t="shared" si="15"/>
        <v>0.3486111111111111</v>
      </c>
      <c r="J94" s="49">
        <v>0.36944444444444446</v>
      </c>
      <c r="K94" s="49">
        <f t="shared" si="16"/>
        <v>0.4145833333333331</v>
      </c>
      <c r="L94" s="49">
        <f t="shared" si="5"/>
        <v>0.4423611111111111</v>
      </c>
      <c r="M94" s="49">
        <f t="shared" si="6"/>
        <v>0.46666666666666645</v>
      </c>
      <c r="N94" s="49"/>
      <c r="O94" s="49">
        <f>M94+O93-M93</f>
        <v>0.49444444444444424</v>
      </c>
      <c r="P94" s="49"/>
      <c r="Q94" s="49">
        <f>O94+Q93-O93</f>
        <v>0.5465277777777778</v>
      </c>
      <c r="R94" s="49">
        <f>Q94+R93-Q93</f>
        <v>0.577777777777778</v>
      </c>
      <c r="S94" s="49">
        <v>0.6055555555555555</v>
      </c>
      <c r="T94" s="49">
        <v>0.6090277777777778</v>
      </c>
      <c r="U94" s="49">
        <f t="shared" si="12"/>
        <v>0.6229166666666667</v>
      </c>
      <c r="V94" s="49">
        <f t="shared" si="13"/>
        <v>0.6506944444444448</v>
      </c>
      <c r="W94" s="49">
        <f t="shared" si="14"/>
        <v>0.6680555555555562</v>
      </c>
      <c r="X94" s="49"/>
      <c r="Y94" s="81"/>
      <c r="Z94" s="81"/>
      <c r="AA94" s="81"/>
      <c r="AB94" s="81"/>
    </row>
    <row r="109" ht="12.75">
      <c r="P109" s="2" t="s">
        <v>351</v>
      </c>
    </row>
    <row r="110" spans="1:17" ht="12.75">
      <c r="A110" s="4" t="s">
        <v>9</v>
      </c>
      <c r="B110" s="98" t="s">
        <v>10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2"/>
      <c r="N110" s="2"/>
      <c r="O110" s="2"/>
      <c r="P110" s="2"/>
      <c r="Q110" s="2"/>
    </row>
    <row r="111" spans="1:23" ht="12.75">
      <c r="A111" s="78"/>
      <c r="B111" s="1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T111" s="25"/>
      <c r="W111" t="s">
        <v>99</v>
      </c>
    </row>
    <row r="112" spans="2:17" ht="12.75">
      <c r="B112" s="1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</row>
    <row r="113" spans="1:17" ht="12.75">
      <c r="A113" s="101" t="s">
        <v>21</v>
      </c>
      <c r="B113" s="101"/>
      <c r="C113" s="101"/>
      <c r="D113" s="13"/>
      <c r="E113" s="13"/>
      <c r="F113" s="102" t="s">
        <v>176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2"/>
      <c r="Q113" s="2"/>
    </row>
    <row r="114" spans="2:17" ht="12.75">
      <c r="B114" s="1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</row>
    <row r="115" spans="2:17" ht="12.75">
      <c r="B115" s="1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</row>
    <row r="116" spans="1:21" ht="12.75">
      <c r="A116" s="31" t="s">
        <v>0</v>
      </c>
      <c r="B116" s="31" t="s">
        <v>4</v>
      </c>
      <c r="C116" s="46" t="s">
        <v>353</v>
      </c>
      <c r="D116" s="46" t="s">
        <v>354</v>
      </c>
      <c r="E116" s="46" t="s">
        <v>155</v>
      </c>
      <c r="F116" s="46" t="s">
        <v>174</v>
      </c>
      <c r="G116" s="46" t="s">
        <v>174</v>
      </c>
      <c r="H116" s="46" t="s">
        <v>174</v>
      </c>
      <c r="I116" s="46" t="s">
        <v>174</v>
      </c>
      <c r="J116" s="46" t="s">
        <v>174</v>
      </c>
      <c r="K116" s="82"/>
      <c r="L116" s="26"/>
      <c r="M116" s="26"/>
      <c r="N116" s="26"/>
      <c r="O116" s="26"/>
      <c r="P116" s="26"/>
      <c r="Q116" s="26"/>
      <c r="R116" s="26"/>
      <c r="S116" s="26"/>
      <c r="T116" s="26"/>
      <c r="U116" s="54"/>
    </row>
    <row r="117" spans="1:21" ht="12.75">
      <c r="A117" s="11" t="s">
        <v>178</v>
      </c>
      <c r="B117" s="8">
        <v>0</v>
      </c>
      <c r="C117" s="45">
        <v>0.71875</v>
      </c>
      <c r="D117" s="45">
        <v>0.71875</v>
      </c>
      <c r="E117" s="45">
        <v>0.7604166666666666</v>
      </c>
      <c r="F117" s="45">
        <v>0.7604166666666666</v>
      </c>
      <c r="G117" s="45">
        <v>0.8020833333333334</v>
      </c>
      <c r="H117" s="45">
        <v>0.84375</v>
      </c>
      <c r="I117" s="45">
        <v>0.8784722222222222</v>
      </c>
      <c r="J117" s="45">
        <v>0.9340277777777778</v>
      </c>
      <c r="K117" s="81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2.75">
      <c r="A118" s="33" t="s">
        <v>183</v>
      </c>
      <c r="B118" s="48">
        <f>B90-B89</f>
        <v>0.5999999999999996</v>
      </c>
      <c r="C118" s="49">
        <v>0.720138888888889</v>
      </c>
      <c r="D118" s="49">
        <v>0.720138888888889</v>
      </c>
      <c r="E118" s="49">
        <f aca="true" t="shared" si="17" ref="E118:E123">C118+E117-C117</f>
        <v>0.7618055555555556</v>
      </c>
      <c r="F118" s="49">
        <f aca="true" t="shared" si="18" ref="F118:F123">E118+F117-E117</f>
        <v>0.7618055555555555</v>
      </c>
      <c r="G118" s="49">
        <f aca="true" t="shared" si="19" ref="G118:G123">F118+G117-F117</f>
        <v>0.8034722222222223</v>
      </c>
      <c r="H118" s="49">
        <f aca="true" t="shared" si="20" ref="H118:H123">G118+H117-G117</f>
        <v>0.8451388888888888</v>
      </c>
      <c r="I118" s="49">
        <f aca="true" t="shared" si="21" ref="I118:I123">H118+I117-H117</f>
        <v>0.879861111111111</v>
      </c>
      <c r="J118" s="49">
        <f aca="true" t="shared" si="22" ref="J118:J123">I118+J117-I117</f>
        <v>0.9354166666666665</v>
      </c>
      <c r="K118" s="81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>
      <c r="A119" s="11" t="s">
        <v>186</v>
      </c>
      <c r="B119" s="8">
        <v>1.6</v>
      </c>
      <c r="C119" s="45">
        <v>0.7222222222222222</v>
      </c>
      <c r="D119" s="45">
        <v>0.7222222222222222</v>
      </c>
      <c r="E119" s="45">
        <f t="shared" si="17"/>
        <v>0.763888888888889</v>
      </c>
      <c r="F119" s="45">
        <f t="shared" si="18"/>
        <v>0.7638888888888888</v>
      </c>
      <c r="G119" s="45">
        <f t="shared" si="19"/>
        <v>0.8055555555555555</v>
      </c>
      <c r="H119" s="45">
        <f t="shared" si="20"/>
        <v>0.847222222222222</v>
      </c>
      <c r="I119" s="45">
        <f t="shared" si="21"/>
        <v>0.8819444444444441</v>
      </c>
      <c r="J119" s="45">
        <f t="shared" si="22"/>
        <v>0.9374999999999996</v>
      </c>
      <c r="K119" s="81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2.75">
      <c r="A120" s="33" t="s">
        <v>179</v>
      </c>
      <c r="B120" s="48">
        <v>2</v>
      </c>
      <c r="C120" s="49">
        <v>0.7229166666666668</v>
      </c>
      <c r="D120" s="49">
        <v>0.7229166666666668</v>
      </c>
      <c r="E120" s="49">
        <f t="shared" si="17"/>
        <v>0.7645833333333335</v>
      </c>
      <c r="F120" s="49">
        <f t="shared" si="18"/>
        <v>0.7645833333333333</v>
      </c>
      <c r="G120" s="49">
        <f t="shared" si="19"/>
        <v>0.8062499999999999</v>
      </c>
      <c r="H120" s="49">
        <f t="shared" si="20"/>
        <v>0.8479166666666663</v>
      </c>
      <c r="I120" s="49">
        <f t="shared" si="21"/>
        <v>0.8826388888888884</v>
      </c>
      <c r="J120" s="49">
        <f t="shared" si="22"/>
        <v>0.9381944444444438</v>
      </c>
      <c r="K120" s="81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2.75">
      <c r="A121" s="11" t="s">
        <v>184</v>
      </c>
      <c r="B121" s="8">
        <v>2.7</v>
      </c>
      <c r="C121" s="45">
        <v>0.7243055555555555</v>
      </c>
      <c r="D121" s="45">
        <v>0.7243055555555555</v>
      </c>
      <c r="E121" s="45">
        <f t="shared" si="17"/>
        <v>0.7659722222222222</v>
      </c>
      <c r="F121" s="45">
        <f t="shared" si="18"/>
        <v>0.7659722222222219</v>
      </c>
      <c r="G121" s="45">
        <f t="shared" si="19"/>
        <v>0.8076388888888887</v>
      </c>
      <c r="H121" s="45">
        <f t="shared" si="20"/>
        <v>0.8493055555555551</v>
      </c>
      <c r="I121" s="45">
        <f t="shared" si="21"/>
        <v>0.8840277777777771</v>
      </c>
      <c r="J121" s="45">
        <f t="shared" si="22"/>
        <v>0.9395833333333324</v>
      </c>
      <c r="K121" s="81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2.75">
      <c r="A122" s="33" t="s">
        <v>41</v>
      </c>
      <c r="B122" s="48">
        <v>3.2</v>
      </c>
      <c r="C122" s="49">
        <v>0.7256944444444445</v>
      </c>
      <c r="D122" s="49">
        <v>0.7256944444444445</v>
      </c>
      <c r="E122" s="49">
        <f t="shared" si="17"/>
        <v>0.7673611111111112</v>
      </c>
      <c r="F122" s="49">
        <f t="shared" si="18"/>
        <v>0.767361111111111</v>
      </c>
      <c r="G122" s="49">
        <f t="shared" si="19"/>
        <v>0.8090277777777778</v>
      </c>
      <c r="H122" s="49">
        <f t="shared" si="20"/>
        <v>0.8506944444444441</v>
      </c>
      <c r="I122" s="49">
        <f t="shared" si="21"/>
        <v>0.8854166666666661</v>
      </c>
      <c r="J122" s="49">
        <f t="shared" si="22"/>
        <v>0.9409722222222213</v>
      </c>
      <c r="K122" s="81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>
      <c r="A123" s="11" t="s">
        <v>67</v>
      </c>
      <c r="B123" s="8">
        <v>3.7</v>
      </c>
      <c r="C123" s="45">
        <v>0.7263888888888889</v>
      </c>
      <c r="D123" s="45">
        <v>0.7263888888888889</v>
      </c>
      <c r="E123" s="45">
        <f t="shared" si="17"/>
        <v>0.7680555555555554</v>
      </c>
      <c r="F123" s="45">
        <f t="shared" si="18"/>
        <v>0.7680555555555553</v>
      </c>
      <c r="G123" s="45">
        <f t="shared" si="19"/>
        <v>0.8097222222222219</v>
      </c>
      <c r="H123" s="45">
        <f t="shared" si="20"/>
        <v>0.8513888888888882</v>
      </c>
      <c r="I123" s="45">
        <f t="shared" si="21"/>
        <v>0.8861111111111103</v>
      </c>
      <c r="J123" s="45">
        <f t="shared" si="22"/>
        <v>0.9416666666666655</v>
      </c>
      <c r="K123" s="81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2.75">
      <c r="A124" s="33" t="s">
        <v>53</v>
      </c>
      <c r="B124" s="48">
        <v>4.3</v>
      </c>
      <c r="C124" s="49">
        <v>0.7270833333333333</v>
      </c>
      <c r="D124" s="49"/>
      <c r="E124" s="49"/>
      <c r="F124" s="49">
        <v>0.7687499999999999</v>
      </c>
      <c r="G124" s="49"/>
      <c r="H124" s="49"/>
      <c r="I124" s="49"/>
      <c r="J124" s="49"/>
      <c r="K124" s="81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2.75">
      <c r="A125" s="11" t="s">
        <v>185</v>
      </c>
      <c r="B125" s="8">
        <v>4.8</v>
      </c>
      <c r="C125" s="45">
        <v>0.7354166666666666</v>
      </c>
      <c r="D125" s="45"/>
      <c r="E125" s="45"/>
      <c r="F125" s="45">
        <v>0.7701388888888889</v>
      </c>
      <c r="G125" s="45"/>
      <c r="H125" s="45"/>
      <c r="I125" s="45"/>
      <c r="J125" s="45"/>
      <c r="K125" s="81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2.75">
      <c r="A126" s="33" t="s">
        <v>180</v>
      </c>
      <c r="B126" s="48">
        <v>5.3</v>
      </c>
      <c r="C126" s="49">
        <v>0.7291666666666666</v>
      </c>
      <c r="D126" s="49"/>
      <c r="E126" s="49"/>
      <c r="F126" s="49">
        <v>0.7708333333333334</v>
      </c>
      <c r="G126" s="49"/>
      <c r="H126" s="49"/>
      <c r="I126" s="49"/>
      <c r="J126" s="49"/>
      <c r="K126" s="81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>
      <c r="A127" s="11" t="s">
        <v>181</v>
      </c>
      <c r="B127" s="8">
        <v>5.7</v>
      </c>
      <c r="C127" s="45">
        <v>0.7298611111111111</v>
      </c>
      <c r="D127" s="45"/>
      <c r="E127" s="45"/>
      <c r="F127" s="45">
        <v>0.7715277777777777</v>
      </c>
      <c r="G127" s="45"/>
      <c r="H127" s="45"/>
      <c r="I127" s="45"/>
      <c r="J127" s="45"/>
      <c r="K127" s="81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2.75">
      <c r="A128" s="33" t="s">
        <v>182</v>
      </c>
      <c r="B128" s="48">
        <v>6.1</v>
      </c>
      <c r="C128" s="49">
        <v>0.7305555555555556</v>
      </c>
      <c r="D128" s="49"/>
      <c r="E128" s="49"/>
      <c r="F128" s="49">
        <v>0.7722222222222223</v>
      </c>
      <c r="G128" s="49"/>
      <c r="H128" s="49"/>
      <c r="I128" s="49"/>
      <c r="J128" s="49"/>
      <c r="K128" s="81"/>
      <c r="L128" s="9"/>
      <c r="M128" s="9"/>
      <c r="N128" s="9"/>
      <c r="O128" s="9"/>
      <c r="P128" s="9"/>
      <c r="Q128" s="9"/>
      <c r="R128" s="9"/>
      <c r="S128" s="9"/>
      <c r="T128" s="9"/>
      <c r="U128" s="9"/>
    </row>
  </sheetData>
  <sheetProtection/>
  <mergeCells count="12">
    <mergeCell ref="A113:C113"/>
    <mergeCell ref="F113:O113"/>
    <mergeCell ref="B74:L74"/>
    <mergeCell ref="A79:C79"/>
    <mergeCell ref="F79:O79"/>
    <mergeCell ref="B110:L110"/>
    <mergeCell ref="A41:C41"/>
    <mergeCell ref="F41:O41"/>
    <mergeCell ref="B2:L2"/>
    <mergeCell ref="A7:C7"/>
    <mergeCell ref="F7:O7"/>
    <mergeCell ref="B38:L3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58">
      <selection activeCell="V39" sqref="V39"/>
    </sheetView>
  </sheetViews>
  <sheetFormatPr defaultColWidth="9.00390625" defaultRowHeight="12.75"/>
  <cols>
    <col min="1" max="1" width="21.375" style="0" customWidth="1"/>
    <col min="2" max="2" width="4.25390625" style="0" customWidth="1"/>
    <col min="3" max="19" width="5.125" style="0" customWidth="1"/>
    <col min="20" max="20" width="5.25390625" style="0" customWidth="1"/>
    <col min="21" max="25" width="5.125" style="0" customWidth="1"/>
  </cols>
  <sheetData>
    <row r="1" ht="12.75">
      <c r="O1" s="2" t="s">
        <v>351</v>
      </c>
    </row>
    <row r="2" spans="1:16" ht="12.75">
      <c r="A2" s="4" t="s">
        <v>9</v>
      </c>
      <c r="B2" s="98" t="s">
        <v>10</v>
      </c>
      <c r="C2" s="98"/>
      <c r="D2" s="98"/>
      <c r="E2" s="98"/>
      <c r="F2" s="98"/>
      <c r="G2" s="98"/>
      <c r="H2" s="98"/>
      <c r="I2" s="98"/>
      <c r="J2" s="98"/>
      <c r="K2" s="98"/>
      <c r="L2" s="2"/>
      <c r="M2" s="2"/>
      <c r="N2" s="2"/>
      <c r="O2" s="2"/>
      <c r="P2" s="2"/>
    </row>
    <row r="3" spans="2:16" ht="12.75">
      <c r="B3" s="1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</row>
    <row r="4" spans="2:16" ht="12.75">
      <c r="B4" s="1"/>
      <c r="C4" s="3"/>
      <c r="D4" s="3"/>
      <c r="E4" s="3"/>
      <c r="F4" s="3"/>
      <c r="G4" s="3"/>
      <c r="H4" s="3"/>
      <c r="I4" s="3"/>
      <c r="J4" s="2"/>
      <c r="K4" s="2"/>
      <c r="L4" s="2"/>
      <c r="M4" s="2" t="s">
        <v>100</v>
      </c>
      <c r="N4" s="2"/>
      <c r="O4" s="2"/>
      <c r="P4" s="2"/>
    </row>
    <row r="5" spans="1:16" ht="12.75">
      <c r="A5" s="99" t="s">
        <v>26</v>
      </c>
      <c r="B5" s="99"/>
      <c r="C5" s="99"/>
      <c r="D5" s="3"/>
      <c r="E5" s="98" t="s">
        <v>27</v>
      </c>
      <c r="F5" s="98"/>
      <c r="G5" s="98"/>
      <c r="H5" s="98"/>
      <c r="I5" s="98"/>
      <c r="J5" s="98"/>
      <c r="K5" s="98"/>
      <c r="L5" s="98"/>
      <c r="M5" s="98"/>
      <c r="N5" s="98"/>
      <c r="O5" s="2"/>
      <c r="P5" s="2"/>
    </row>
    <row r="6" spans="2:16" ht="12.75">
      <c r="B6" s="1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2:16" ht="12.75">
      <c r="B7" s="1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22" ht="12.75">
      <c r="A8" s="31" t="s">
        <v>0</v>
      </c>
      <c r="B8" s="31" t="s">
        <v>4</v>
      </c>
      <c r="C8" s="74" t="s">
        <v>157</v>
      </c>
      <c r="D8" s="74" t="s">
        <v>158</v>
      </c>
      <c r="E8" s="74" t="s">
        <v>325</v>
      </c>
      <c r="F8" s="75" t="s">
        <v>156</v>
      </c>
      <c r="G8" s="75" t="s">
        <v>325</v>
      </c>
      <c r="H8" s="75" t="s">
        <v>326</v>
      </c>
      <c r="I8" s="75" t="s">
        <v>156</v>
      </c>
      <c r="J8" s="75" t="s">
        <v>325</v>
      </c>
      <c r="K8" s="75" t="s">
        <v>325</v>
      </c>
      <c r="L8" s="74" t="s">
        <v>157</v>
      </c>
      <c r="M8" s="74" t="s">
        <v>158</v>
      </c>
      <c r="N8" s="74" t="s">
        <v>325</v>
      </c>
      <c r="O8" s="75" t="s">
        <v>327</v>
      </c>
      <c r="P8" s="75" t="s">
        <v>200</v>
      </c>
      <c r="Q8" s="75" t="s">
        <v>327</v>
      </c>
      <c r="R8" s="75" t="s">
        <v>131</v>
      </c>
      <c r="S8" s="94"/>
      <c r="T8" s="6"/>
      <c r="U8" s="6"/>
      <c r="V8" s="6"/>
    </row>
    <row r="9" spans="1:22" ht="12.75">
      <c r="A9" s="68" t="s">
        <v>3</v>
      </c>
      <c r="B9" s="8">
        <v>0</v>
      </c>
      <c r="C9" s="70"/>
      <c r="D9" s="70"/>
      <c r="E9" s="70">
        <v>0.3125</v>
      </c>
      <c r="F9" s="70">
        <v>0.3645833333333333</v>
      </c>
      <c r="G9" s="70">
        <v>0.3680555555555556</v>
      </c>
      <c r="H9" s="70">
        <v>0.4305555555555556</v>
      </c>
      <c r="I9" s="70">
        <v>0.5277777777777778</v>
      </c>
      <c r="J9" s="70">
        <v>0.5277777777777778</v>
      </c>
      <c r="K9" s="70">
        <v>0.5833333333333334</v>
      </c>
      <c r="L9" s="70"/>
      <c r="M9" s="70"/>
      <c r="N9" s="70">
        <v>0.638888888888889</v>
      </c>
      <c r="O9" s="70">
        <v>0.65625</v>
      </c>
      <c r="P9" s="70">
        <v>0.6875</v>
      </c>
      <c r="Q9" s="70">
        <v>0.7118055555555555</v>
      </c>
      <c r="R9" s="70">
        <v>0.7708333333333334</v>
      </c>
      <c r="S9" s="95"/>
      <c r="T9" s="7"/>
      <c r="U9" s="7"/>
      <c r="V9" s="68"/>
    </row>
    <row r="10" spans="1:22" ht="12.75">
      <c r="A10" s="56" t="s">
        <v>335</v>
      </c>
      <c r="B10" s="48">
        <v>0</v>
      </c>
      <c r="C10" s="74">
        <v>0.2638888888888889</v>
      </c>
      <c r="D10" s="74">
        <v>0.2638888888888889</v>
      </c>
      <c r="E10" s="74" t="s">
        <v>153</v>
      </c>
      <c r="F10" s="74" t="s">
        <v>153</v>
      </c>
      <c r="G10" s="74" t="s">
        <v>153</v>
      </c>
      <c r="H10" s="74" t="s">
        <v>153</v>
      </c>
      <c r="I10" s="74" t="s">
        <v>153</v>
      </c>
      <c r="J10" s="74" t="s">
        <v>153</v>
      </c>
      <c r="K10" s="74" t="s">
        <v>153</v>
      </c>
      <c r="L10" s="74">
        <v>0.6006944444444444</v>
      </c>
      <c r="M10" s="74">
        <v>0.6006944444444444</v>
      </c>
      <c r="N10" s="74" t="s">
        <v>153</v>
      </c>
      <c r="O10" s="74" t="s">
        <v>153</v>
      </c>
      <c r="P10" s="74" t="s">
        <v>153</v>
      </c>
      <c r="Q10" s="74" t="s">
        <v>153</v>
      </c>
      <c r="R10" s="74" t="s">
        <v>153</v>
      </c>
      <c r="S10" s="95"/>
      <c r="T10" s="7"/>
      <c r="U10" s="7"/>
      <c r="V10" s="68"/>
    </row>
    <row r="11" spans="1:22" ht="12.75">
      <c r="A11" s="68" t="s">
        <v>104</v>
      </c>
      <c r="B11" s="8">
        <v>0.3</v>
      </c>
      <c r="C11" s="70">
        <v>0.26458333333333334</v>
      </c>
      <c r="D11" s="70">
        <v>0.26458333333333334</v>
      </c>
      <c r="E11" s="70" t="s">
        <v>153</v>
      </c>
      <c r="F11" s="70" t="s">
        <v>153</v>
      </c>
      <c r="G11" s="70" t="s">
        <v>153</v>
      </c>
      <c r="H11" s="70" t="s">
        <v>153</v>
      </c>
      <c r="I11" s="70" t="s">
        <v>153</v>
      </c>
      <c r="J11" s="70" t="s">
        <v>153</v>
      </c>
      <c r="K11" s="70" t="s">
        <v>153</v>
      </c>
      <c r="L11" s="70">
        <v>0.6013888888888889</v>
      </c>
      <c r="M11" s="70">
        <v>0.6013888888888889</v>
      </c>
      <c r="N11" s="70" t="s">
        <v>153</v>
      </c>
      <c r="O11" s="70" t="s">
        <v>153</v>
      </c>
      <c r="P11" s="70" t="s">
        <v>153</v>
      </c>
      <c r="Q11" s="70" t="s">
        <v>153</v>
      </c>
      <c r="R11" s="70" t="s">
        <v>153</v>
      </c>
      <c r="S11" s="95"/>
      <c r="T11" s="7"/>
      <c r="U11" s="7"/>
      <c r="V11" s="68"/>
    </row>
    <row r="12" spans="1:22" ht="12.75">
      <c r="A12" s="56" t="s">
        <v>105</v>
      </c>
      <c r="B12" s="48">
        <v>0.5</v>
      </c>
      <c r="C12" s="74">
        <v>0.2652777777777778</v>
      </c>
      <c r="D12" s="74">
        <v>0.2652777777777778</v>
      </c>
      <c r="E12" s="74">
        <v>0.3138888888888889</v>
      </c>
      <c r="F12" s="74">
        <v>0.3659722222222222</v>
      </c>
      <c r="G12" s="74">
        <v>0.36944444444444446</v>
      </c>
      <c r="H12" s="74">
        <v>0.43194444444444446</v>
      </c>
      <c r="I12" s="74">
        <v>0.5291666666666667</v>
      </c>
      <c r="J12" s="74">
        <v>0.5291666666666667</v>
      </c>
      <c r="K12" s="74">
        <v>0.5847222222222223</v>
      </c>
      <c r="L12" s="74">
        <v>0.6020833333333333</v>
      </c>
      <c r="M12" s="74">
        <v>0.6020833333333333</v>
      </c>
      <c r="N12" s="74">
        <v>0.6402777777777778</v>
      </c>
      <c r="O12" s="74">
        <v>0.6576388888888889</v>
      </c>
      <c r="P12" s="74">
        <v>0.688888888888889</v>
      </c>
      <c r="Q12" s="74">
        <v>0.7131944444444445</v>
      </c>
      <c r="R12" s="74">
        <v>0.7722222222222223</v>
      </c>
      <c r="S12" s="95"/>
      <c r="T12" s="7"/>
      <c r="U12" s="7"/>
      <c r="V12" s="68"/>
    </row>
    <row r="13" spans="1:22" ht="12.75">
      <c r="A13" s="69" t="s">
        <v>336</v>
      </c>
      <c r="B13" s="8">
        <v>0.7</v>
      </c>
      <c r="C13" s="70">
        <v>0.2659722222222222</v>
      </c>
      <c r="D13" s="70">
        <v>0.2659722222222222</v>
      </c>
      <c r="E13" s="70">
        <v>0.3145833333333333</v>
      </c>
      <c r="F13" s="70">
        <v>0.3666666666666667</v>
      </c>
      <c r="G13" s="70">
        <v>0.37013888888888885</v>
      </c>
      <c r="H13" s="70">
        <v>0.43263888888888885</v>
      </c>
      <c r="I13" s="70">
        <v>0.5298611111111111</v>
      </c>
      <c r="J13" s="70">
        <v>0.5298611111111111</v>
      </c>
      <c r="K13" s="70">
        <v>0.5854166666666667</v>
      </c>
      <c r="L13" s="70">
        <v>0.6027777777777777</v>
      </c>
      <c r="M13" s="70">
        <v>0.6027777777777777</v>
      </c>
      <c r="N13" s="70">
        <v>0.6409722222222222</v>
      </c>
      <c r="O13" s="70">
        <v>0.6583333333333333</v>
      </c>
      <c r="P13" s="70">
        <v>0.6895833333333333</v>
      </c>
      <c r="Q13" s="70">
        <v>0.7138888888888889</v>
      </c>
      <c r="R13" s="70">
        <v>0.7729166666666667</v>
      </c>
      <c r="S13" s="95"/>
      <c r="T13" s="7"/>
      <c r="U13" s="7"/>
      <c r="V13" s="69"/>
    </row>
    <row r="14" spans="1:22" ht="12.75">
      <c r="A14" s="56" t="s">
        <v>107</v>
      </c>
      <c r="B14" s="48">
        <v>1.1</v>
      </c>
      <c r="C14" s="74">
        <v>0.26666666666666666</v>
      </c>
      <c r="D14" s="74">
        <v>0.26666666666666666</v>
      </c>
      <c r="E14" s="74">
        <v>0.31527777777777777</v>
      </c>
      <c r="F14" s="74">
        <v>0.3673611111111111</v>
      </c>
      <c r="G14" s="74">
        <v>0.37083333333333335</v>
      </c>
      <c r="H14" s="74">
        <v>0.43333333333333335</v>
      </c>
      <c r="I14" s="74">
        <v>0.5305555555555556</v>
      </c>
      <c r="J14" s="74">
        <v>0.5305555555555556</v>
      </c>
      <c r="K14" s="74">
        <v>0.5861111111111111</v>
      </c>
      <c r="L14" s="74">
        <v>0.6034722222222222</v>
      </c>
      <c r="M14" s="74">
        <v>0.6034722222222222</v>
      </c>
      <c r="N14" s="74">
        <v>0.6416666666666667</v>
      </c>
      <c r="O14" s="74">
        <v>0.6590277777777778</v>
      </c>
      <c r="P14" s="74">
        <v>0.6902777777777778</v>
      </c>
      <c r="Q14" s="74">
        <v>0.7145833333333332</v>
      </c>
      <c r="R14" s="74">
        <v>0.7736111111111111</v>
      </c>
      <c r="S14" s="95"/>
      <c r="T14" s="7"/>
      <c r="U14" s="7"/>
      <c r="V14" s="68"/>
    </row>
    <row r="15" spans="1:22" ht="12.75">
      <c r="A15" s="68" t="s">
        <v>334</v>
      </c>
      <c r="B15" s="8">
        <v>1.7</v>
      </c>
      <c r="C15" s="70">
        <v>0.26805555555555555</v>
      </c>
      <c r="D15" s="70">
        <v>0.26805555555555555</v>
      </c>
      <c r="E15" s="70">
        <v>0.31666666666666665</v>
      </c>
      <c r="F15" s="70">
        <v>0.36875</v>
      </c>
      <c r="G15" s="70">
        <v>0.37222222222222223</v>
      </c>
      <c r="H15" s="70">
        <v>0.43472222222222223</v>
      </c>
      <c r="I15" s="70">
        <v>0.5319444444444444</v>
      </c>
      <c r="J15" s="70">
        <v>0.5319444444444444</v>
      </c>
      <c r="K15" s="70">
        <v>0.5875</v>
      </c>
      <c r="L15" s="70">
        <v>0.6048611111111112</v>
      </c>
      <c r="M15" s="70">
        <v>0.6048611111111112</v>
      </c>
      <c r="N15" s="70">
        <v>0.6430555555555556</v>
      </c>
      <c r="O15" s="70">
        <v>0.6604166666666667</v>
      </c>
      <c r="P15" s="70">
        <v>0.6916666666666668</v>
      </c>
      <c r="Q15" s="70">
        <v>0.7159722222222222</v>
      </c>
      <c r="R15" s="70">
        <v>0.775</v>
      </c>
      <c r="S15" s="95"/>
      <c r="T15" s="7"/>
      <c r="U15" s="7"/>
      <c r="V15" s="68"/>
    </row>
    <row r="16" spans="1:22" ht="12.75">
      <c r="A16" s="56" t="s">
        <v>43</v>
      </c>
      <c r="B16" s="48">
        <v>2.3</v>
      </c>
      <c r="C16" s="74">
        <v>0.26944444444444443</v>
      </c>
      <c r="D16" s="74">
        <v>0.26944444444444443</v>
      </c>
      <c r="E16" s="74">
        <v>0.31805555555555554</v>
      </c>
      <c r="F16" s="74">
        <v>0.37013888888888885</v>
      </c>
      <c r="G16" s="74">
        <v>0.3736111111111111</v>
      </c>
      <c r="H16" s="74">
        <v>0.4361111111111111</v>
      </c>
      <c r="I16" s="74">
        <v>0.5333333333333333</v>
      </c>
      <c r="J16" s="74">
        <v>0.5333333333333333</v>
      </c>
      <c r="K16" s="74">
        <v>0.5888888888888889</v>
      </c>
      <c r="L16" s="74">
        <v>0.60625</v>
      </c>
      <c r="M16" s="74">
        <v>0.60625</v>
      </c>
      <c r="N16" s="74">
        <v>0.6444444444444445</v>
      </c>
      <c r="O16" s="74">
        <v>0.6618055555555555</v>
      </c>
      <c r="P16" s="74">
        <v>0.6930555555555555</v>
      </c>
      <c r="Q16" s="74">
        <v>0.717361111111111</v>
      </c>
      <c r="R16" s="74">
        <v>0.7763888888888889</v>
      </c>
      <c r="S16" s="95"/>
      <c r="T16" s="7"/>
      <c r="U16" s="7"/>
      <c r="V16" s="68"/>
    </row>
    <row r="17" spans="1:22" ht="12.75">
      <c r="A17" s="68" t="s">
        <v>333</v>
      </c>
      <c r="B17" s="8">
        <v>2.9</v>
      </c>
      <c r="C17" s="70">
        <v>0.2701388888888889</v>
      </c>
      <c r="D17" s="70">
        <v>0.2701388888888889</v>
      </c>
      <c r="E17" s="70">
        <v>0.31875</v>
      </c>
      <c r="F17" s="70">
        <v>0.37083333333333335</v>
      </c>
      <c r="G17" s="70">
        <v>0.3743055555555555</v>
      </c>
      <c r="H17" s="70">
        <v>0.4368055555555555</v>
      </c>
      <c r="I17" s="70">
        <v>0.5340277777777778</v>
      </c>
      <c r="J17" s="70">
        <v>0.5340277777777778</v>
      </c>
      <c r="K17" s="70">
        <v>0.5895833333333333</v>
      </c>
      <c r="L17" s="70">
        <v>0.6069444444444444</v>
      </c>
      <c r="M17" s="70">
        <v>0.6069444444444444</v>
      </c>
      <c r="N17" s="70">
        <v>0.6451388888888888</v>
      </c>
      <c r="O17" s="70">
        <v>0.6625</v>
      </c>
      <c r="P17" s="70">
        <v>0.69375</v>
      </c>
      <c r="Q17" s="70">
        <v>0.7180555555555556</v>
      </c>
      <c r="R17" s="70">
        <v>0.7770833333333332</v>
      </c>
      <c r="S17" s="95"/>
      <c r="T17" s="7"/>
      <c r="U17" s="7"/>
      <c r="V17" s="68"/>
    </row>
    <row r="18" spans="1:22" ht="12.75">
      <c r="A18" s="57" t="s">
        <v>330</v>
      </c>
      <c r="B18" s="48">
        <v>3.7</v>
      </c>
      <c r="C18" s="74">
        <v>0.27152777777777776</v>
      </c>
      <c r="D18" s="74">
        <v>0.27152777777777776</v>
      </c>
      <c r="E18" s="74">
        <v>0.3201388888888889</v>
      </c>
      <c r="F18" s="74">
        <v>0.37222222222222223</v>
      </c>
      <c r="G18" s="74">
        <v>0.3756944444444445</v>
      </c>
      <c r="H18" s="74">
        <v>0.4381944444444445</v>
      </c>
      <c r="I18" s="74">
        <v>0.5354166666666667</v>
      </c>
      <c r="J18" s="74">
        <v>0.5354166666666667</v>
      </c>
      <c r="K18" s="74">
        <v>0.5909722222222222</v>
      </c>
      <c r="L18" s="74">
        <v>0.6083333333333333</v>
      </c>
      <c r="M18" s="74">
        <v>0.6083333333333333</v>
      </c>
      <c r="N18" s="74">
        <v>0.6465277777777778</v>
      </c>
      <c r="O18" s="74">
        <v>0.6638888888888889</v>
      </c>
      <c r="P18" s="74">
        <v>0.6951388888888889</v>
      </c>
      <c r="Q18" s="74">
        <v>0.7194444444444444</v>
      </c>
      <c r="R18" s="74">
        <v>0.7784722222222222</v>
      </c>
      <c r="S18" s="95"/>
      <c r="T18" s="7"/>
      <c r="U18" s="7"/>
      <c r="V18" s="69"/>
    </row>
    <row r="19" spans="1:22" ht="12.75">
      <c r="A19" s="68" t="s">
        <v>331</v>
      </c>
      <c r="B19" s="8">
        <v>4.2</v>
      </c>
      <c r="C19" s="70">
        <v>0.27291666666666664</v>
      </c>
      <c r="D19" s="70">
        <v>0.27291666666666664</v>
      </c>
      <c r="E19" s="70">
        <v>0.3215277777777778</v>
      </c>
      <c r="F19" s="70">
        <v>0.3736111111111111</v>
      </c>
      <c r="G19" s="70">
        <v>0.3770833333333334</v>
      </c>
      <c r="H19" s="70">
        <v>0.4395833333333334</v>
      </c>
      <c r="I19" s="70">
        <v>0.5368055555555555</v>
      </c>
      <c r="J19" s="70">
        <v>0.5368055555555555</v>
      </c>
      <c r="K19" s="70">
        <v>0.5923611111111111</v>
      </c>
      <c r="L19" s="70" t="s">
        <v>153</v>
      </c>
      <c r="M19" s="70">
        <v>0.6097222222222222</v>
      </c>
      <c r="N19" s="70">
        <v>0.6479166666666667</v>
      </c>
      <c r="O19" s="70">
        <v>0.6652777777777777</v>
      </c>
      <c r="P19" s="70">
        <v>0.6965277777777777</v>
      </c>
      <c r="Q19" s="70">
        <v>0.7208333333333333</v>
      </c>
      <c r="R19" s="70">
        <v>0.779861111111111</v>
      </c>
      <c r="S19" s="95"/>
      <c r="T19" s="7"/>
      <c r="U19" s="7"/>
      <c r="V19" s="68"/>
    </row>
    <row r="20" spans="1:22" ht="12.75">
      <c r="A20" s="56" t="s">
        <v>95</v>
      </c>
      <c r="B20" s="48">
        <v>4.8</v>
      </c>
      <c r="C20" s="74">
        <v>0.2736111111111111</v>
      </c>
      <c r="D20" s="74">
        <v>0.2736111111111111</v>
      </c>
      <c r="E20" s="74">
        <v>0.32222222222222224</v>
      </c>
      <c r="F20" s="74">
        <v>0.3743055555555555</v>
      </c>
      <c r="G20" s="74">
        <v>0.37777777777777777</v>
      </c>
      <c r="H20" s="74">
        <v>0.44027777777777777</v>
      </c>
      <c r="I20" s="74">
        <v>0.5375</v>
      </c>
      <c r="J20" s="74">
        <v>0.5375</v>
      </c>
      <c r="K20" s="74">
        <v>0.5930555555555556</v>
      </c>
      <c r="L20" s="74" t="s">
        <v>153</v>
      </c>
      <c r="M20" s="74">
        <v>0.6104166666666667</v>
      </c>
      <c r="N20" s="74">
        <v>0.6486111111111111</v>
      </c>
      <c r="O20" s="74">
        <v>0.6659722222222222</v>
      </c>
      <c r="P20" s="74">
        <v>0.6972222222222223</v>
      </c>
      <c r="Q20" s="74">
        <v>0.7215277777777778</v>
      </c>
      <c r="R20" s="74">
        <v>0.7805555555555556</v>
      </c>
      <c r="S20" s="95"/>
      <c r="T20" s="7"/>
      <c r="U20" s="7"/>
      <c r="V20" s="68"/>
    </row>
    <row r="21" spans="1:22" ht="12.75">
      <c r="A21" s="69" t="s">
        <v>332</v>
      </c>
      <c r="B21" s="12">
        <v>5.4</v>
      </c>
      <c r="C21" s="70">
        <v>0.275</v>
      </c>
      <c r="D21" s="70">
        <v>0.275</v>
      </c>
      <c r="E21" s="70">
        <v>0.3236111111111111</v>
      </c>
      <c r="F21" s="70">
        <v>0.3756944444444445</v>
      </c>
      <c r="G21" s="70">
        <v>0.37916666666666665</v>
      </c>
      <c r="H21" s="70">
        <v>0.44166666666666665</v>
      </c>
      <c r="I21" s="70">
        <v>0.5388888888888889</v>
      </c>
      <c r="J21" s="70">
        <v>0.5388888888888889</v>
      </c>
      <c r="K21" s="70">
        <v>0.5944444444444444</v>
      </c>
      <c r="L21" s="70" t="s">
        <v>153</v>
      </c>
      <c r="M21" s="70">
        <v>0.6118055555555556</v>
      </c>
      <c r="N21" s="70">
        <v>0.65</v>
      </c>
      <c r="O21" s="70">
        <v>0.6673611111111111</v>
      </c>
      <c r="P21" s="70">
        <v>0.6986111111111111</v>
      </c>
      <c r="Q21" s="70">
        <v>0.7229166666666668</v>
      </c>
      <c r="R21" s="70">
        <v>0.7819444444444444</v>
      </c>
      <c r="S21" s="95"/>
      <c r="T21" s="7"/>
      <c r="U21" s="7"/>
      <c r="V21" s="69"/>
    </row>
    <row r="22" spans="1:22" ht="12.75">
      <c r="A22" s="57" t="s">
        <v>337</v>
      </c>
      <c r="B22" s="48">
        <v>6</v>
      </c>
      <c r="C22" s="74" t="s">
        <v>153</v>
      </c>
      <c r="D22" s="74" t="s">
        <v>153</v>
      </c>
      <c r="E22" s="74" t="s">
        <v>153</v>
      </c>
      <c r="F22" s="74" t="s">
        <v>153</v>
      </c>
      <c r="G22" s="74" t="s">
        <v>153</v>
      </c>
      <c r="H22" s="74" t="s">
        <v>153</v>
      </c>
      <c r="I22" s="74" t="s">
        <v>153</v>
      </c>
      <c r="J22" s="74" t="s">
        <v>153</v>
      </c>
      <c r="K22" s="74" t="s">
        <v>153</v>
      </c>
      <c r="L22" s="74" t="s">
        <v>153</v>
      </c>
      <c r="M22" s="74" t="s">
        <v>153</v>
      </c>
      <c r="N22" s="74" t="s">
        <v>153</v>
      </c>
      <c r="O22" s="74" t="s">
        <v>153</v>
      </c>
      <c r="P22" s="74" t="s">
        <v>153</v>
      </c>
      <c r="Q22" s="74" t="s">
        <v>153</v>
      </c>
      <c r="R22" s="74" t="s">
        <v>153</v>
      </c>
      <c r="S22" s="95"/>
      <c r="T22" s="70"/>
      <c r="U22" s="7"/>
      <c r="V22" s="69"/>
    </row>
    <row r="23" spans="1:22" ht="12.75">
      <c r="A23" s="68" t="s">
        <v>346</v>
      </c>
      <c r="B23" s="12">
        <v>6.1</v>
      </c>
      <c r="C23" s="70" t="s">
        <v>153</v>
      </c>
      <c r="D23" s="70" t="s">
        <v>153</v>
      </c>
      <c r="E23" s="70" t="s">
        <v>153</v>
      </c>
      <c r="F23" s="70" t="s">
        <v>153</v>
      </c>
      <c r="G23" s="70" t="s">
        <v>153</v>
      </c>
      <c r="H23" s="70" t="s">
        <v>153</v>
      </c>
      <c r="I23" s="70" t="s">
        <v>153</v>
      </c>
      <c r="J23" s="70" t="s">
        <v>153</v>
      </c>
      <c r="K23" s="70" t="s">
        <v>153</v>
      </c>
      <c r="L23" s="70">
        <v>0.6097222222222222</v>
      </c>
      <c r="M23" s="70" t="s">
        <v>153</v>
      </c>
      <c r="N23" s="70" t="s">
        <v>153</v>
      </c>
      <c r="O23" s="70" t="s">
        <v>153</v>
      </c>
      <c r="P23" s="70" t="s">
        <v>153</v>
      </c>
      <c r="Q23" s="70" t="s">
        <v>153</v>
      </c>
      <c r="R23" s="70" t="s">
        <v>153</v>
      </c>
      <c r="S23" s="95"/>
      <c r="T23" s="7"/>
      <c r="U23" s="7"/>
      <c r="V23" s="68"/>
    </row>
    <row r="24" spans="1:22" ht="12.75">
      <c r="A24" s="56" t="s">
        <v>338</v>
      </c>
      <c r="B24" s="48">
        <v>6.6</v>
      </c>
      <c r="C24" s="74" t="s">
        <v>153</v>
      </c>
      <c r="D24" s="74" t="s">
        <v>153</v>
      </c>
      <c r="E24" s="74" t="s">
        <v>153</v>
      </c>
      <c r="F24" s="74" t="s">
        <v>153</v>
      </c>
      <c r="G24" s="74" t="s">
        <v>153</v>
      </c>
      <c r="H24" s="74" t="s">
        <v>153</v>
      </c>
      <c r="I24" s="74" t="s">
        <v>153</v>
      </c>
      <c r="J24" s="74" t="s">
        <v>153</v>
      </c>
      <c r="K24" s="74" t="s">
        <v>153</v>
      </c>
      <c r="L24" s="74">
        <v>0.6104166666666667</v>
      </c>
      <c r="M24" s="74" t="s">
        <v>153</v>
      </c>
      <c r="N24" s="74" t="s">
        <v>153</v>
      </c>
      <c r="O24" s="74" t="s">
        <v>153</v>
      </c>
      <c r="P24" s="74" t="s">
        <v>153</v>
      </c>
      <c r="Q24" s="74" t="s">
        <v>153</v>
      </c>
      <c r="R24" s="74" t="s">
        <v>153</v>
      </c>
      <c r="S24" s="95"/>
      <c r="T24" s="7"/>
      <c r="U24" s="7"/>
      <c r="V24" s="68"/>
    </row>
    <row r="25" spans="1:22" ht="12.75">
      <c r="A25" s="68" t="s">
        <v>339</v>
      </c>
      <c r="B25" s="12">
        <v>7.1</v>
      </c>
      <c r="C25" s="70" t="s">
        <v>153</v>
      </c>
      <c r="D25" s="70" t="s">
        <v>153</v>
      </c>
      <c r="E25" s="70" t="s">
        <v>153</v>
      </c>
      <c r="F25" s="70" t="s">
        <v>153</v>
      </c>
      <c r="G25" s="70" t="s">
        <v>153</v>
      </c>
      <c r="H25" s="70" t="s">
        <v>153</v>
      </c>
      <c r="I25" s="70" t="s">
        <v>153</v>
      </c>
      <c r="J25" s="70" t="s">
        <v>153</v>
      </c>
      <c r="K25" s="70" t="s">
        <v>153</v>
      </c>
      <c r="L25" s="70">
        <v>0.6118055555555556</v>
      </c>
      <c r="M25" s="70" t="s">
        <v>153</v>
      </c>
      <c r="N25" s="70" t="s">
        <v>153</v>
      </c>
      <c r="O25" s="70" t="s">
        <v>153</v>
      </c>
      <c r="P25" s="70" t="s">
        <v>153</v>
      </c>
      <c r="Q25" s="70" t="s">
        <v>153</v>
      </c>
      <c r="R25" s="70" t="s">
        <v>153</v>
      </c>
      <c r="S25" s="95"/>
      <c r="T25" s="7"/>
      <c r="U25" s="7"/>
      <c r="V25" s="68"/>
    </row>
    <row r="26" spans="1:22" ht="12.75">
      <c r="A26" s="56" t="s">
        <v>340</v>
      </c>
      <c r="B26" s="48">
        <v>7.1</v>
      </c>
      <c r="C26" s="74" t="s">
        <v>153</v>
      </c>
      <c r="D26" s="74" t="s">
        <v>153</v>
      </c>
      <c r="E26" s="74" t="s">
        <v>153</v>
      </c>
      <c r="F26" s="74" t="s">
        <v>153</v>
      </c>
      <c r="G26" s="74" t="s">
        <v>153</v>
      </c>
      <c r="H26" s="74" t="s">
        <v>153</v>
      </c>
      <c r="I26" s="74" t="s">
        <v>153</v>
      </c>
      <c r="J26" s="74" t="s">
        <v>153</v>
      </c>
      <c r="K26" s="74" t="s">
        <v>153</v>
      </c>
      <c r="L26" s="74" t="s">
        <v>153</v>
      </c>
      <c r="M26" s="74" t="s">
        <v>153</v>
      </c>
      <c r="N26" s="74" t="s">
        <v>153</v>
      </c>
      <c r="O26" s="74" t="s">
        <v>153</v>
      </c>
      <c r="P26" s="74" t="s">
        <v>153</v>
      </c>
      <c r="Q26" s="74" t="s">
        <v>153</v>
      </c>
      <c r="R26" s="74" t="s">
        <v>153</v>
      </c>
      <c r="S26" s="95"/>
      <c r="T26" s="70"/>
      <c r="U26" s="7"/>
      <c r="V26" s="68"/>
    </row>
    <row r="27" spans="1:22" ht="12.75">
      <c r="A27" s="68" t="s">
        <v>341</v>
      </c>
      <c r="B27" s="12">
        <v>7.5</v>
      </c>
      <c r="C27" s="70">
        <v>0.27638888888888885</v>
      </c>
      <c r="D27" s="70">
        <v>0.27638888888888885</v>
      </c>
      <c r="E27" s="70">
        <v>0.325</v>
      </c>
      <c r="F27" s="70">
        <v>0.3770833333333334</v>
      </c>
      <c r="G27" s="70">
        <v>0.38055555555555554</v>
      </c>
      <c r="H27" s="70">
        <v>0.44305555555555554</v>
      </c>
      <c r="I27" s="70">
        <v>0.5402777777777777</v>
      </c>
      <c r="J27" s="70">
        <v>0.5402777777777777</v>
      </c>
      <c r="K27" s="70">
        <v>0.5958333333333333</v>
      </c>
      <c r="L27" s="70">
        <v>0.6131944444444445</v>
      </c>
      <c r="M27" s="70">
        <v>0.6131944444444445</v>
      </c>
      <c r="N27" s="70">
        <v>0.6513888888888889</v>
      </c>
      <c r="O27" s="70">
        <v>0.66875</v>
      </c>
      <c r="P27" s="70">
        <v>0.7</v>
      </c>
      <c r="Q27" s="70">
        <v>0.7243055555555555</v>
      </c>
      <c r="R27" s="70">
        <v>0.7833333333333333</v>
      </c>
      <c r="S27" s="95"/>
      <c r="T27" s="7"/>
      <c r="U27" s="7"/>
      <c r="V27" s="68"/>
    </row>
    <row r="28" spans="1:22" ht="12.75">
      <c r="A28" s="56" t="s">
        <v>342</v>
      </c>
      <c r="B28" s="48">
        <v>7.6</v>
      </c>
      <c r="C28" s="74">
        <v>0.27708333333333335</v>
      </c>
      <c r="D28" s="74">
        <v>0.27708333333333335</v>
      </c>
      <c r="E28" s="74">
        <v>0.32569444444444445</v>
      </c>
      <c r="F28" s="74">
        <v>0.37777777777777777</v>
      </c>
      <c r="G28" s="74">
        <v>0.38125</v>
      </c>
      <c r="H28" s="74">
        <v>0.44375</v>
      </c>
      <c r="I28" s="74">
        <v>0.5409722222222222</v>
      </c>
      <c r="J28" s="74">
        <v>0.5409722222222222</v>
      </c>
      <c r="K28" s="74">
        <v>0.5965277777777778</v>
      </c>
      <c r="L28" s="74">
        <v>0.6138888888888888</v>
      </c>
      <c r="M28" s="74">
        <v>0.6138888888888888</v>
      </c>
      <c r="N28" s="74">
        <v>0.6520833333333333</v>
      </c>
      <c r="O28" s="74">
        <v>0.6694444444444444</v>
      </c>
      <c r="P28" s="74">
        <v>0.7006944444444444</v>
      </c>
      <c r="Q28" s="74">
        <v>0.725</v>
      </c>
      <c r="R28" s="74">
        <v>0.7840277777777778</v>
      </c>
      <c r="S28" s="95"/>
      <c r="T28" s="7"/>
      <c r="U28" s="7"/>
      <c r="V28" s="68"/>
    </row>
    <row r="29" spans="1:22" ht="12.75">
      <c r="A29" s="68" t="s">
        <v>345</v>
      </c>
      <c r="B29" s="12">
        <v>7.8</v>
      </c>
      <c r="C29" s="70">
        <v>0.2777777777777778</v>
      </c>
      <c r="D29" s="70">
        <v>0.2777777777777778</v>
      </c>
      <c r="E29" s="70">
        <v>0.3263888888888889</v>
      </c>
      <c r="F29" s="70">
        <v>0.37847222222222227</v>
      </c>
      <c r="G29" s="70">
        <v>0.3819444444444444</v>
      </c>
      <c r="H29" s="70">
        <v>0.4444444444444444</v>
      </c>
      <c r="I29" s="70">
        <v>0.5416666666666666</v>
      </c>
      <c r="J29" s="70">
        <v>0.5416666666666666</v>
      </c>
      <c r="K29" s="70">
        <v>0.5972222222222222</v>
      </c>
      <c r="L29" s="70">
        <v>0.6145833333333334</v>
      </c>
      <c r="M29" s="70">
        <v>0.6145833333333334</v>
      </c>
      <c r="N29" s="70">
        <v>0.6527777777777778</v>
      </c>
      <c r="O29" s="70">
        <v>0.6701388888888888</v>
      </c>
      <c r="P29" s="70">
        <v>0.7013888888888888</v>
      </c>
      <c r="Q29" s="70">
        <v>0.7256944444444445</v>
      </c>
      <c r="R29" s="70">
        <v>0.7847222222222222</v>
      </c>
      <c r="S29" s="95"/>
      <c r="T29" s="7"/>
      <c r="U29" s="7"/>
      <c r="V29" s="68"/>
    </row>
    <row r="30" spans="1:22" ht="12.75">
      <c r="A30" s="56" t="s">
        <v>343</v>
      </c>
      <c r="B30" s="48">
        <v>8.7</v>
      </c>
      <c r="C30" s="74">
        <v>0.2791666666666667</v>
      </c>
      <c r="D30" s="74">
        <v>0.2791666666666667</v>
      </c>
      <c r="E30" s="74">
        <v>0.3277777777777778</v>
      </c>
      <c r="F30" s="74">
        <v>0.37986111111111115</v>
      </c>
      <c r="G30" s="74">
        <v>0.3833333333333333</v>
      </c>
      <c r="H30" s="74">
        <v>0.4458333333333333</v>
      </c>
      <c r="I30" s="74">
        <v>0.5430555555555555</v>
      </c>
      <c r="J30" s="74">
        <v>0.5430555555555555</v>
      </c>
      <c r="K30" s="74">
        <v>0.5986111111111111</v>
      </c>
      <c r="L30" s="74">
        <v>0.6159722222222223</v>
      </c>
      <c r="M30" s="74">
        <v>0.6159722222222223</v>
      </c>
      <c r="N30" s="74">
        <v>0.6541666666666667</v>
      </c>
      <c r="O30" s="74">
        <v>0.6715277777777778</v>
      </c>
      <c r="P30" s="74">
        <v>0.7027777777777778</v>
      </c>
      <c r="Q30" s="74">
        <v>0.7270833333333333</v>
      </c>
      <c r="R30" s="74">
        <v>0.7861111111111111</v>
      </c>
      <c r="S30" s="95"/>
      <c r="T30" s="7"/>
      <c r="U30" s="7"/>
      <c r="V30" s="68"/>
    </row>
    <row r="31" spans="1:22" ht="12.75">
      <c r="A31" s="68" t="s">
        <v>344</v>
      </c>
      <c r="B31" s="12">
        <v>8.9</v>
      </c>
      <c r="C31" s="70">
        <v>0.2798611111111111</v>
      </c>
      <c r="D31" s="70">
        <v>0.2798611111111111</v>
      </c>
      <c r="E31" s="70">
        <v>0.3284722222222222</v>
      </c>
      <c r="F31" s="70">
        <v>0.38055555555555554</v>
      </c>
      <c r="G31" s="70">
        <v>0.3840277777777778</v>
      </c>
      <c r="H31" s="70">
        <v>0.4465277777777778</v>
      </c>
      <c r="I31" s="70">
        <v>0.54375</v>
      </c>
      <c r="J31" s="70">
        <v>0.54375</v>
      </c>
      <c r="K31" s="70">
        <v>0.5993055555555555</v>
      </c>
      <c r="L31" s="70">
        <v>0.6166666666666667</v>
      </c>
      <c r="M31" s="70">
        <v>0.6166666666666667</v>
      </c>
      <c r="N31" s="70">
        <v>0.6548611111111111</v>
      </c>
      <c r="O31" s="70">
        <v>0.6722222222222222</v>
      </c>
      <c r="P31" s="70">
        <v>0.7034722222222222</v>
      </c>
      <c r="Q31" s="70">
        <v>0.7277777777777777</v>
      </c>
      <c r="R31" s="70">
        <v>0.7868055555555555</v>
      </c>
      <c r="S31" s="95"/>
      <c r="T31" s="7"/>
      <c r="U31" s="7"/>
      <c r="V31" s="68"/>
    </row>
    <row r="32" spans="2:22" ht="12.75">
      <c r="B32" s="1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"/>
      <c r="U32" s="7"/>
      <c r="V32" s="7"/>
    </row>
    <row r="33" spans="1:24" ht="12.75">
      <c r="A33" s="11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5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>
      <c r="A35" s="5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5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>
      <c r="A37" s="5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5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40" ht="12.75">
      <c r="O40" s="2" t="s">
        <v>351</v>
      </c>
    </row>
    <row r="41" spans="1:16" ht="12.75">
      <c r="A41" s="4" t="s">
        <v>9</v>
      </c>
      <c r="B41" s="98" t="s">
        <v>10</v>
      </c>
      <c r="C41" s="98"/>
      <c r="D41" s="98"/>
      <c r="E41" s="98"/>
      <c r="F41" s="98"/>
      <c r="G41" s="98"/>
      <c r="H41" s="98"/>
      <c r="I41" s="98"/>
      <c r="J41" s="98"/>
      <c r="K41" s="98"/>
      <c r="L41" s="2"/>
      <c r="M41" s="2"/>
      <c r="N41" s="2"/>
      <c r="O41" s="2"/>
      <c r="P41" s="2"/>
    </row>
    <row r="42" spans="2:16" ht="12.75">
      <c r="B42" s="1"/>
      <c r="C42" s="3"/>
      <c r="D42" s="3"/>
      <c r="E42" s="3"/>
      <c r="F42" s="3"/>
      <c r="G42" s="3"/>
      <c r="H42" s="3"/>
      <c r="I42" s="3"/>
      <c r="J42" s="2"/>
      <c r="K42" s="2"/>
      <c r="L42" s="2"/>
      <c r="M42" s="2" t="s">
        <v>101</v>
      </c>
      <c r="N42" s="2"/>
      <c r="O42" s="2"/>
      <c r="P42" s="2"/>
    </row>
    <row r="43" spans="2:16" ht="12.75">
      <c r="B43" s="1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12.75">
      <c r="A44" s="99" t="s">
        <v>26</v>
      </c>
      <c r="B44" s="99"/>
      <c r="C44" s="99"/>
      <c r="D44" s="3"/>
      <c r="E44" s="98" t="s">
        <v>28</v>
      </c>
      <c r="F44" s="98"/>
      <c r="G44" s="98"/>
      <c r="H44" s="98"/>
      <c r="I44" s="98"/>
      <c r="J44" s="98"/>
      <c r="K44" s="98"/>
      <c r="L44" s="98"/>
      <c r="M44" s="98"/>
      <c r="N44" s="98"/>
      <c r="O44" s="2"/>
      <c r="P44" s="2"/>
    </row>
    <row r="45" spans="2:16" ht="12.75">
      <c r="B45" s="1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</row>
    <row r="46" spans="2:16" ht="12.75">
      <c r="B46" s="1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</row>
    <row r="47" spans="1:20" ht="12.75">
      <c r="A47" s="31" t="s">
        <v>0</v>
      </c>
      <c r="B47" s="31" t="s">
        <v>4</v>
      </c>
      <c r="C47" s="46" t="s">
        <v>156</v>
      </c>
      <c r="D47" s="46" t="s">
        <v>157</v>
      </c>
      <c r="E47" s="46" t="s">
        <v>158</v>
      </c>
      <c r="F47" s="46" t="s">
        <v>325</v>
      </c>
      <c r="G47" s="46" t="s">
        <v>156</v>
      </c>
      <c r="H47" s="46" t="s">
        <v>325</v>
      </c>
      <c r="I47" s="46" t="s">
        <v>326</v>
      </c>
      <c r="J47" s="46" t="s">
        <v>325</v>
      </c>
      <c r="K47" s="46" t="s">
        <v>156</v>
      </c>
      <c r="L47" s="46" t="s">
        <v>325</v>
      </c>
      <c r="M47" s="46" t="s">
        <v>158</v>
      </c>
      <c r="N47" s="46" t="s">
        <v>157</v>
      </c>
      <c r="O47" s="46" t="s">
        <v>325</v>
      </c>
      <c r="P47" s="46" t="s">
        <v>327</v>
      </c>
      <c r="Q47" s="76" t="s">
        <v>200</v>
      </c>
      <c r="R47" s="46" t="s">
        <v>327</v>
      </c>
      <c r="S47" s="46" t="s">
        <v>131</v>
      </c>
      <c r="T47" s="82"/>
    </row>
    <row r="48" spans="1:24" ht="12.75">
      <c r="A48" s="11" t="s">
        <v>68</v>
      </c>
      <c r="B48" s="71">
        <v>0</v>
      </c>
      <c r="C48" s="45"/>
      <c r="D48" s="45">
        <v>0.3104166666666667</v>
      </c>
      <c r="E48" s="45">
        <v>0.3069444444444444</v>
      </c>
      <c r="F48" s="45">
        <v>0.3416666666666666</v>
      </c>
      <c r="G48" s="45">
        <v>0.3902777777777778</v>
      </c>
      <c r="H48" s="45">
        <v>0.4041666666666666</v>
      </c>
      <c r="I48" s="45">
        <v>0.4597222222222222</v>
      </c>
      <c r="J48" s="45">
        <v>0.5534722222222223</v>
      </c>
      <c r="K48" s="45">
        <v>0.5569444444444445</v>
      </c>
      <c r="L48" s="45">
        <v>0.6194444444444445</v>
      </c>
      <c r="M48" s="45">
        <v>0.6333333333333333</v>
      </c>
      <c r="N48" s="45">
        <v>0.64375</v>
      </c>
      <c r="O48" s="45">
        <v>0.6680555555555556</v>
      </c>
      <c r="P48" s="45">
        <v>0.6784722222222223</v>
      </c>
      <c r="Q48" s="45">
        <v>0.7166666666666667</v>
      </c>
      <c r="R48" s="45">
        <v>0.7340277777777778</v>
      </c>
      <c r="S48" s="45">
        <v>0.813888888888889</v>
      </c>
      <c r="T48" s="81"/>
      <c r="V48" s="45"/>
      <c r="X48" s="68"/>
    </row>
    <row r="49" spans="1:24" ht="12.75">
      <c r="A49" s="33" t="s">
        <v>69</v>
      </c>
      <c r="B49" s="71">
        <v>0.2</v>
      </c>
      <c r="C49" s="49"/>
      <c r="D49" s="49">
        <v>0.3111111111111111</v>
      </c>
      <c r="E49" s="49">
        <f aca="true" t="shared" si="0" ref="E49:K53">D49+E48-D48</f>
        <v>0.3076388888888889</v>
      </c>
      <c r="F49" s="49">
        <f t="shared" si="0"/>
        <v>0.34236111111111117</v>
      </c>
      <c r="G49" s="49">
        <f t="shared" si="0"/>
        <v>0.39097222222222233</v>
      </c>
      <c r="H49" s="49">
        <f t="shared" si="0"/>
        <v>0.40486111111111117</v>
      </c>
      <c r="I49" s="49">
        <f t="shared" si="0"/>
        <v>0.46041666666666675</v>
      </c>
      <c r="J49" s="49">
        <f t="shared" si="0"/>
        <v>0.5541666666666669</v>
      </c>
      <c r="K49" s="49">
        <f t="shared" si="0"/>
        <v>0.5576388888888891</v>
      </c>
      <c r="L49" s="49">
        <f aca="true" t="shared" si="1" ref="L49:M53">J49+L48-J48</f>
        <v>0.6201388888888891</v>
      </c>
      <c r="M49" s="49">
        <f t="shared" si="1"/>
        <v>0.6340277777777779</v>
      </c>
      <c r="N49" s="49">
        <f aca="true" t="shared" si="2" ref="N49:S53">M49+N48-M48</f>
        <v>0.6444444444444446</v>
      </c>
      <c r="O49" s="49">
        <f t="shared" si="2"/>
        <v>0.6687500000000002</v>
      </c>
      <c r="P49" s="49">
        <f t="shared" si="2"/>
        <v>0.6791666666666667</v>
      </c>
      <c r="Q49" s="49">
        <f t="shared" si="2"/>
        <v>0.7173611111111112</v>
      </c>
      <c r="R49" s="49">
        <f t="shared" si="2"/>
        <v>0.7347222222222224</v>
      </c>
      <c r="S49" s="49">
        <f t="shared" si="2"/>
        <v>0.8145833333333335</v>
      </c>
      <c r="T49" s="81"/>
      <c r="X49" s="68"/>
    </row>
    <row r="50" spans="1:24" ht="12.75">
      <c r="A50" s="11" t="s">
        <v>70</v>
      </c>
      <c r="B50" s="71">
        <v>1.1</v>
      </c>
      <c r="C50" s="45"/>
      <c r="D50" s="45">
        <v>0.3125</v>
      </c>
      <c r="E50" s="45">
        <f t="shared" si="0"/>
        <v>0.3090277777777778</v>
      </c>
      <c r="F50" s="45">
        <f t="shared" si="0"/>
        <v>0.3437500000000001</v>
      </c>
      <c r="G50" s="45">
        <f t="shared" si="0"/>
        <v>0.3923611111111113</v>
      </c>
      <c r="H50" s="45">
        <f t="shared" si="0"/>
        <v>0.40625000000000017</v>
      </c>
      <c r="I50" s="45">
        <f t="shared" si="0"/>
        <v>0.46180555555555575</v>
      </c>
      <c r="J50" s="45">
        <f t="shared" si="0"/>
        <v>0.555555555555556</v>
      </c>
      <c r="K50" s="45">
        <f t="shared" si="0"/>
        <v>0.5590277777777783</v>
      </c>
      <c r="L50" s="45">
        <f t="shared" si="1"/>
        <v>0.6215277777777783</v>
      </c>
      <c r="M50" s="45">
        <f t="shared" si="1"/>
        <v>0.6354166666666671</v>
      </c>
      <c r="N50" s="45">
        <f t="shared" si="2"/>
        <v>0.6458333333333339</v>
      </c>
      <c r="O50" s="45">
        <f t="shared" si="2"/>
        <v>0.6701388888888895</v>
      </c>
      <c r="P50" s="45">
        <f t="shared" si="2"/>
        <v>0.680555555555556</v>
      </c>
      <c r="Q50" s="45">
        <f t="shared" si="2"/>
        <v>0.7187500000000004</v>
      </c>
      <c r="R50" s="45">
        <f t="shared" si="2"/>
        <v>0.7361111111111117</v>
      </c>
      <c r="S50" s="45">
        <f t="shared" si="2"/>
        <v>0.8159722222222229</v>
      </c>
      <c r="T50" s="81"/>
      <c r="X50" s="68"/>
    </row>
    <row r="51" spans="1:24" ht="12.75">
      <c r="A51" s="33" t="s">
        <v>71</v>
      </c>
      <c r="B51" s="71">
        <f>9.7-8.4</f>
        <v>1.299999999999999</v>
      </c>
      <c r="C51" s="49"/>
      <c r="D51" s="49">
        <v>0.31319444444444444</v>
      </c>
      <c r="E51" s="49">
        <f t="shared" si="0"/>
        <v>0.30972222222222223</v>
      </c>
      <c r="F51" s="49">
        <f t="shared" si="0"/>
        <v>0.34444444444444455</v>
      </c>
      <c r="G51" s="49">
        <f t="shared" si="0"/>
        <v>0.3930555555555558</v>
      </c>
      <c r="H51" s="49">
        <f t="shared" si="0"/>
        <v>0.4069444444444446</v>
      </c>
      <c r="I51" s="49">
        <f t="shared" si="0"/>
        <v>0.4625000000000002</v>
      </c>
      <c r="J51" s="49">
        <f t="shared" si="0"/>
        <v>0.5562500000000004</v>
      </c>
      <c r="K51" s="49">
        <f t="shared" si="0"/>
        <v>0.5597222222222227</v>
      </c>
      <c r="L51" s="49">
        <f t="shared" si="1"/>
        <v>0.6222222222222227</v>
      </c>
      <c r="M51" s="49">
        <f t="shared" si="1"/>
        <v>0.6361111111111113</v>
      </c>
      <c r="N51" s="49">
        <f t="shared" si="2"/>
        <v>0.6465277777777781</v>
      </c>
      <c r="O51" s="49">
        <f t="shared" si="2"/>
        <v>0.6708333333333338</v>
      </c>
      <c r="P51" s="49">
        <f t="shared" si="2"/>
        <v>0.6812500000000004</v>
      </c>
      <c r="Q51" s="49">
        <f t="shared" si="2"/>
        <v>0.7194444444444448</v>
      </c>
      <c r="R51" s="49">
        <f t="shared" si="2"/>
        <v>0.7368055555555562</v>
      </c>
      <c r="S51" s="49">
        <f t="shared" si="2"/>
        <v>0.8166666666666672</v>
      </c>
      <c r="T51" s="81"/>
      <c r="X51" s="68"/>
    </row>
    <row r="52" spans="1:24" ht="12.75">
      <c r="A52" s="11" t="s">
        <v>72</v>
      </c>
      <c r="B52" s="71">
        <f>9.8-8.4</f>
        <v>1.4000000000000004</v>
      </c>
      <c r="C52" s="45"/>
      <c r="D52" s="45">
        <v>0.3138888888888889</v>
      </c>
      <c r="E52" s="45">
        <f t="shared" si="0"/>
        <v>0.3104166666666667</v>
      </c>
      <c r="F52" s="45">
        <f t="shared" si="0"/>
        <v>0.345138888888889</v>
      </c>
      <c r="G52" s="45">
        <f t="shared" si="0"/>
        <v>0.39375000000000027</v>
      </c>
      <c r="H52" s="45">
        <f t="shared" si="0"/>
        <v>0.407638888888889</v>
      </c>
      <c r="I52" s="45">
        <f t="shared" si="0"/>
        <v>0.46319444444444463</v>
      </c>
      <c r="J52" s="45">
        <f t="shared" si="0"/>
        <v>0.5569444444444449</v>
      </c>
      <c r="K52" s="45">
        <f t="shared" si="0"/>
        <v>0.5604166666666672</v>
      </c>
      <c r="L52" s="45">
        <f t="shared" si="1"/>
        <v>0.6229166666666672</v>
      </c>
      <c r="M52" s="45">
        <f t="shared" si="1"/>
        <v>0.6368055555555558</v>
      </c>
      <c r="N52" s="45">
        <f t="shared" si="2"/>
        <v>0.6472222222222228</v>
      </c>
      <c r="O52" s="45">
        <f t="shared" si="2"/>
        <v>0.6715277777777785</v>
      </c>
      <c r="P52" s="45">
        <f t="shared" si="2"/>
        <v>0.6819444444444449</v>
      </c>
      <c r="Q52" s="45">
        <f t="shared" si="2"/>
        <v>0.7201388888888893</v>
      </c>
      <c r="R52" s="45">
        <f t="shared" si="2"/>
        <v>0.7375000000000007</v>
      </c>
      <c r="S52" s="45">
        <f t="shared" si="2"/>
        <v>0.8173611111111119</v>
      </c>
      <c r="T52" s="81"/>
      <c r="X52" s="69"/>
    </row>
    <row r="53" spans="1:24" ht="12.75">
      <c r="A53" s="33" t="s">
        <v>73</v>
      </c>
      <c r="B53" s="71">
        <f>10.2-8.4</f>
        <v>1.799999999999999</v>
      </c>
      <c r="C53" s="49">
        <v>0.22847222222222222</v>
      </c>
      <c r="D53" s="49">
        <v>0.31527777777777777</v>
      </c>
      <c r="E53" s="49">
        <f t="shared" si="0"/>
        <v>0.31180555555555556</v>
      </c>
      <c r="F53" s="49">
        <f t="shared" si="0"/>
        <v>0.3465277777777779</v>
      </c>
      <c r="G53" s="49">
        <f t="shared" si="0"/>
        <v>0.39513888888888915</v>
      </c>
      <c r="H53" s="49">
        <f t="shared" si="0"/>
        <v>0.4090277777777779</v>
      </c>
      <c r="I53" s="49">
        <f t="shared" si="0"/>
        <v>0.46458333333333346</v>
      </c>
      <c r="J53" s="49">
        <f t="shared" si="0"/>
        <v>0.5583333333333338</v>
      </c>
      <c r="K53" s="49">
        <f t="shared" si="0"/>
        <v>0.5618055555555561</v>
      </c>
      <c r="L53" s="49">
        <f t="shared" si="1"/>
        <v>0.6243055555555561</v>
      </c>
      <c r="M53" s="49">
        <f t="shared" si="1"/>
        <v>0.6381944444444447</v>
      </c>
      <c r="N53" s="49">
        <f t="shared" si="2"/>
        <v>0.6486111111111117</v>
      </c>
      <c r="O53" s="49">
        <f t="shared" si="2"/>
        <v>0.6729166666666673</v>
      </c>
      <c r="P53" s="49">
        <f t="shared" si="2"/>
        <v>0.6833333333333337</v>
      </c>
      <c r="Q53" s="49">
        <f t="shared" si="2"/>
        <v>0.7215277777777782</v>
      </c>
      <c r="R53" s="49">
        <f t="shared" si="2"/>
        <v>0.7388888888888896</v>
      </c>
      <c r="S53" s="49">
        <f t="shared" si="2"/>
        <v>0.8187500000000008</v>
      </c>
      <c r="T53" s="81"/>
      <c r="X53" s="68"/>
    </row>
    <row r="54" spans="1:24" ht="12.75">
      <c r="A54" s="16" t="s">
        <v>93</v>
      </c>
      <c r="B54" s="71">
        <v>1.8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81"/>
      <c r="X54" s="68"/>
    </row>
    <row r="55" spans="1:24" ht="12.75">
      <c r="A55" s="33" t="s">
        <v>74</v>
      </c>
      <c r="B55" s="71">
        <f>10.7-8.4</f>
        <v>2.299999999999999</v>
      </c>
      <c r="C55" s="49">
        <v>0.22916666666666666</v>
      </c>
      <c r="D55" s="49">
        <v>0.3159722222222222</v>
      </c>
      <c r="E55" s="49">
        <f aca="true" t="shared" si="3" ref="E55:K55">D55+E53-D53</f>
        <v>0.3125</v>
      </c>
      <c r="F55" s="49">
        <f t="shared" si="3"/>
        <v>0.3472222222222223</v>
      </c>
      <c r="G55" s="49">
        <f t="shared" si="3"/>
        <v>0.3958333333333336</v>
      </c>
      <c r="H55" s="49">
        <f t="shared" si="3"/>
        <v>0.4097222222222223</v>
      </c>
      <c r="I55" s="49">
        <f t="shared" si="3"/>
        <v>0.4652777777777779</v>
      </c>
      <c r="J55" s="49">
        <f t="shared" si="3"/>
        <v>0.5590277777777782</v>
      </c>
      <c r="K55" s="49">
        <f t="shared" si="3"/>
        <v>0.5625000000000007</v>
      </c>
      <c r="L55" s="49">
        <f>J55+L53-J53</f>
        <v>0.6250000000000007</v>
      </c>
      <c r="M55" s="49">
        <f>K55+M53-K53</f>
        <v>0.6388888888888893</v>
      </c>
      <c r="N55" s="49">
        <f aca="true" t="shared" si="4" ref="N55:S55">M55+N53-M53</f>
        <v>0.6493055555555562</v>
      </c>
      <c r="O55" s="49">
        <f t="shared" si="4"/>
        <v>0.6736111111111118</v>
      </c>
      <c r="P55" s="49">
        <f t="shared" si="4"/>
        <v>0.6840277777777783</v>
      </c>
      <c r="Q55" s="49">
        <f t="shared" si="4"/>
        <v>0.7222222222222229</v>
      </c>
      <c r="R55" s="49">
        <f t="shared" si="4"/>
        <v>0.7395833333333344</v>
      </c>
      <c r="S55" s="49">
        <f t="shared" si="4"/>
        <v>0.8194444444444455</v>
      </c>
      <c r="T55" s="81"/>
      <c r="X55" s="68"/>
    </row>
    <row r="56" spans="1:24" ht="12.75">
      <c r="A56" s="11" t="s">
        <v>75</v>
      </c>
      <c r="B56" s="71">
        <f>11.2-8.4</f>
        <v>2.799999999999999</v>
      </c>
      <c r="C56" s="45" t="s">
        <v>153</v>
      </c>
      <c r="D56" s="45">
        <v>0.31666666666666665</v>
      </c>
      <c r="E56" s="45" t="s">
        <v>153</v>
      </c>
      <c r="F56" s="45" t="s">
        <v>153</v>
      </c>
      <c r="G56" s="45" t="s">
        <v>153</v>
      </c>
      <c r="H56" s="45" t="s">
        <v>153</v>
      </c>
      <c r="I56" s="45" t="s">
        <v>153</v>
      </c>
      <c r="J56" s="45" t="s">
        <v>153</v>
      </c>
      <c r="K56" s="45" t="s">
        <v>153</v>
      </c>
      <c r="L56" s="45" t="s">
        <v>153</v>
      </c>
      <c r="M56" s="45" t="s">
        <v>153</v>
      </c>
      <c r="N56" s="45" t="s">
        <v>153</v>
      </c>
      <c r="O56" s="45" t="s">
        <v>153</v>
      </c>
      <c r="P56" s="45" t="s">
        <v>153</v>
      </c>
      <c r="Q56" s="45" t="s">
        <v>153</v>
      </c>
      <c r="R56" s="45" t="s">
        <v>153</v>
      </c>
      <c r="S56" s="45" t="s">
        <v>153</v>
      </c>
      <c r="T56" s="81"/>
      <c r="X56" s="68"/>
    </row>
    <row r="57" spans="1:24" ht="12.75">
      <c r="A57" s="33" t="s">
        <v>29</v>
      </c>
      <c r="B57" s="71">
        <f>11.3-8.4</f>
        <v>2.9000000000000004</v>
      </c>
      <c r="C57" s="49">
        <v>0.2298611111111111</v>
      </c>
      <c r="D57" s="49" t="s">
        <v>153</v>
      </c>
      <c r="E57" s="49">
        <f>C57+E55-C55</f>
        <v>0.31319444444444444</v>
      </c>
      <c r="F57" s="49">
        <f aca="true" t="shared" si="5" ref="F57:K57">E57+F55-E55</f>
        <v>0.34791666666666676</v>
      </c>
      <c r="G57" s="49">
        <f t="shared" si="5"/>
        <v>0.39652777777777803</v>
      </c>
      <c r="H57" s="49">
        <f t="shared" si="5"/>
        <v>0.41041666666666676</v>
      </c>
      <c r="I57" s="49">
        <f t="shared" si="5"/>
        <v>0.46597222222222234</v>
      </c>
      <c r="J57" s="49">
        <f t="shared" si="5"/>
        <v>0.5597222222222227</v>
      </c>
      <c r="K57" s="49">
        <f t="shared" si="5"/>
        <v>0.5631944444444451</v>
      </c>
      <c r="L57" s="49">
        <f>J57+L55-J55</f>
        <v>0.6256944444444451</v>
      </c>
      <c r="M57" s="49">
        <f>K57+M55-K55</f>
        <v>0.6395833333333336</v>
      </c>
      <c r="N57" s="49">
        <f aca="true" t="shared" si="6" ref="N57:S57">M57+N55-M55</f>
        <v>0.6500000000000006</v>
      </c>
      <c r="O57" s="49">
        <f t="shared" si="6"/>
        <v>0.6743055555555562</v>
      </c>
      <c r="P57" s="49">
        <f t="shared" si="6"/>
        <v>0.6847222222222227</v>
      </c>
      <c r="Q57" s="49">
        <f t="shared" si="6"/>
        <v>0.7229166666666671</v>
      </c>
      <c r="R57" s="49">
        <f t="shared" si="6"/>
        <v>0.7402777777777786</v>
      </c>
      <c r="S57" s="49">
        <f t="shared" si="6"/>
        <v>0.8201388888888896</v>
      </c>
      <c r="T57" s="81"/>
      <c r="X57" s="69"/>
    </row>
    <row r="58" spans="1:24" ht="12.75">
      <c r="A58" s="16" t="s">
        <v>349</v>
      </c>
      <c r="B58" s="71">
        <f>11.9-8.4</f>
        <v>3.5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81"/>
      <c r="X58" s="69"/>
    </row>
    <row r="59" spans="1:24" ht="12.75">
      <c r="A59" s="33" t="s">
        <v>95</v>
      </c>
      <c r="B59" s="71">
        <f>12.5-8.4</f>
        <v>4.1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81"/>
      <c r="X59" s="69"/>
    </row>
    <row r="60" spans="1:24" ht="12.75">
      <c r="A60" s="11" t="s">
        <v>30</v>
      </c>
      <c r="B60" s="71">
        <f>13.1-8.4</f>
        <v>4.699999999999999</v>
      </c>
      <c r="C60" s="45">
        <v>0.23055555555555554</v>
      </c>
      <c r="D60" s="45" t="s">
        <v>153</v>
      </c>
      <c r="E60" s="45">
        <f>C60+E57-C57</f>
        <v>0.3138888888888889</v>
      </c>
      <c r="F60" s="45">
        <f aca="true" t="shared" si="7" ref="F60:K60">E60+F57-E57</f>
        <v>0.3486111111111112</v>
      </c>
      <c r="G60" s="45">
        <f t="shared" si="7"/>
        <v>0.3972222222222225</v>
      </c>
      <c r="H60" s="45">
        <f t="shared" si="7"/>
        <v>0.4111111111111112</v>
      </c>
      <c r="I60" s="45">
        <f t="shared" si="7"/>
        <v>0.4666666666666668</v>
      </c>
      <c r="J60" s="45">
        <f t="shared" si="7"/>
        <v>0.5604166666666671</v>
      </c>
      <c r="K60" s="45">
        <f t="shared" si="7"/>
        <v>0.5638888888888896</v>
      </c>
      <c r="L60" s="45">
        <f>J60+L57-J57</f>
        <v>0.6263888888888896</v>
      </c>
      <c r="M60" s="45">
        <f>K60+M57-K57</f>
        <v>0.6402777777777781</v>
      </c>
      <c r="N60" s="45">
        <f aca="true" t="shared" si="8" ref="N60:S60">M60+N57-M57</f>
        <v>0.6506944444444451</v>
      </c>
      <c r="O60" s="45">
        <f t="shared" si="8"/>
        <v>0.6750000000000007</v>
      </c>
      <c r="P60" s="45">
        <f t="shared" si="8"/>
        <v>0.6854166666666672</v>
      </c>
      <c r="Q60" s="45">
        <f t="shared" si="8"/>
        <v>0.7236111111111116</v>
      </c>
      <c r="R60" s="45">
        <f t="shared" si="8"/>
        <v>0.7409722222222233</v>
      </c>
      <c r="S60" s="45">
        <f t="shared" si="8"/>
        <v>0.8208333333333343</v>
      </c>
      <c r="T60" s="81"/>
      <c r="X60" s="69"/>
    </row>
    <row r="61" spans="1:24" ht="12.75">
      <c r="A61" s="33" t="s">
        <v>31</v>
      </c>
      <c r="B61" s="71">
        <f>13.6-8.4</f>
        <v>5.199999999999999</v>
      </c>
      <c r="C61" s="49">
        <v>0.23194444444444443</v>
      </c>
      <c r="D61" s="49">
        <v>0.31875</v>
      </c>
      <c r="E61" s="49">
        <f>C61+E57-C57</f>
        <v>0.31527777777777777</v>
      </c>
      <c r="F61" s="49">
        <f aca="true" t="shared" si="9" ref="F61:K61">E61+F57-E57</f>
        <v>0.3500000000000001</v>
      </c>
      <c r="G61" s="49">
        <f t="shared" si="9"/>
        <v>0.39861111111111136</v>
      </c>
      <c r="H61" s="49">
        <f t="shared" si="9"/>
        <v>0.4125000000000001</v>
      </c>
      <c r="I61" s="49">
        <f t="shared" si="9"/>
        <v>0.46805555555555567</v>
      </c>
      <c r="J61" s="49">
        <f t="shared" si="9"/>
        <v>0.561805555555556</v>
      </c>
      <c r="K61" s="49">
        <f t="shared" si="9"/>
        <v>0.5652777777777784</v>
      </c>
      <c r="L61" s="49">
        <f>J61+L57-J57</f>
        <v>0.6277777777777784</v>
      </c>
      <c r="M61" s="49">
        <f>K61+M57-K57</f>
        <v>0.6416666666666669</v>
      </c>
      <c r="N61" s="49">
        <f aca="true" t="shared" si="10" ref="N61:S61">M61+N57-M57</f>
        <v>0.6520833333333338</v>
      </c>
      <c r="O61" s="49">
        <f t="shared" si="10"/>
        <v>0.6763888888888894</v>
      </c>
      <c r="P61" s="49">
        <f t="shared" si="10"/>
        <v>0.6868055555555559</v>
      </c>
      <c r="Q61" s="49">
        <f t="shared" si="10"/>
        <v>0.7250000000000003</v>
      </c>
      <c r="R61" s="49">
        <f t="shared" si="10"/>
        <v>0.7423611111111119</v>
      </c>
      <c r="S61" s="49">
        <f t="shared" si="10"/>
        <v>0.822222222222223</v>
      </c>
      <c r="T61" s="81"/>
      <c r="X61" s="68"/>
    </row>
    <row r="62" spans="1:24" ht="12.75">
      <c r="A62" s="11" t="s">
        <v>32</v>
      </c>
      <c r="B62" s="71">
        <f>14.4-8.4</f>
        <v>6</v>
      </c>
      <c r="C62" s="45">
        <v>0.2333333333333333</v>
      </c>
      <c r="D62" s="45">
        <v>0.3201388888888889</v>
      </c>
      <c r="E62" s="45">
        <f aca="true" t="shared" si="11" ref="E62:E67">C62+E60-C60</f>
        <v>0.31666666666666665</v>
      </c>
      <c r="F62" s="45">
        <f aca="true" t="shared" si="12" ref="F62:K67">E62+F60-E60</f>
        <v>0.351388888888889</v>
      </c>
      <c r="G62" s="45">
        <f t="shared" si="12"/>
        <v>0.40000000000000024</v>
      </c>
      <c r="H62" s="45">
        <f t="shared" si="12"/>
        <v>0.413888888888889</v>
      </c>
      <c r="I62" s="45">
        <f t="shared" si="12"/>
        <v>0.46944444444444455</v>
      </c>
      <c r="J62" s="45">
        <f t="shared" si="12"/>
        <v>0.563194444444445</v>
      </c>
      <c r="K62" s="45">
        <f t="shared" si="12"/>
        <v>0.5666666666666674</v>
      </c>
      <c r="L62" s="45">
        <f aca="true" t="shared" si="13" ref="L62:M67">J62+L60-J60</f>
        <v>0.6291666666666674</v>
      </c>
      <c r="M62" s="45">
        <f t="shared" si="13"/>
        <v>0.6430555555555559</v>
      </c>
      <c r="N62" s="45">
        <f aca="true" t="shared" si="14" ref="N62:S67">M62+N60-M60</f>
        <v>0.653472222222223</v>
      </c>
      <c r="O62" s="45">
        <f t="shared" si="14"/>
        <v>0.6777777777777787</v>
      </c>
      <c r="P62" s="45">
        <f t="shared" si="14"/>
        <v>0.6881944444444452</v>
      </c>
      <c r="Q62" s="45">
        <f t="shared" si="14"/>
        <v>0.7263888888888896</v>
      </c>
      <c r="R62" s="45">
        <f t="shared" si="14"/>
        <v>0.7437500000000012</v>
      </c>
      <c r="S62" s="45">
        <f t="shared" si="14"/>
        <v>0.8236111111111122</v>
      </c>
      <c r="T62" s="81"/>
      <c r="X62" s="68"/>
    </row>
    <row r="63" spans="1:24" ht="12.75">
      <c r="A63" s="33" t="s">
        <v>33</v>
      </c>
      <c r="B63" s="71">
        <f>15-8.7</f>
        <v>6.300000000000001</v>
      </c>
      <c r="C63" s="49">
        <v>0.2340277777777778</v>
      </c>
      <c r="D63" s="49">
        <v>0.32083333333333336</v>
      </c>
      <c r="E63" s="49">
        <f t="shared" si="11"/>
        <v>0.3173611111111112</v>
      </c>
      <c r="F63" s="49">
        <f t="shared" si="12"/>
        <v>0.3520833333333335</v>
      </c>
      <c r="G63" s="49">
        <f t="shared" si="12"/>
        <v>0.4006944444444448</v>
      </c>
      <c r="H63" s="49">
        <f t="shared" si="12"/>
        <v>0.4145833333333335</v>
      </c>
      <c r="I63" s="49">
        <f t="shared" si="12"/>
        <v>0.4701388888888891</v>
      </c>
      <c r="J63" s="49">
        <f t="shared" si="12"/>
        <v>0.5638888888888893</v>
      </c>
      <c r="K63" s="49">
        <f t="shared" si="12"/>
        <v>0.5673611111111118</v>
      </c>
      <c r="L63" s="49">
        <f t="shared" si="13"/>
        <v>0.6298611111111118</v>
      </c>
      <c r="M63" s="49">
        <f t="shared" si="13"/>
        <v>0.6437500000000003</v>
      </c>
      <c r="N63" s="49">
        <f t="shared" si="14"/>
        <v>0.6541666666666671</v>
      </c>
      <c r="O63" s="49">
        <f t="shared" si="14"/>
        <v>0.6784722222222228</v>
      </c>
      <c r="P63" s="49">
        <f t="shared" si="14"/>
        <v>0.6888888888888893</v>
      </c>
      <c r="Q63" s="49">
        <f t="shared" si="14"/>
        <v>0.7270833333333337</v>
      </c>
      <c r="R63" s="49">
        <f t="shared" si="14"/>
        <v>0.7444444444444454</v>
      </c>
      <c r="S63" s="49">
        <f t="shared" si="14"/>
        <v>0.8243055555555563</v>
      </c>
      <c r="T63" s="81"/>
      <c r="X63" s="68"/>
    </row>
    <row r="64" spans="1:24" ht="12.75">
      <c r="A64" s="11" t="s">
        <v>34</v>
      </c>
      <c r="B64" s="71">
        <f>15.6-8.4</f>
        <v>7.199999999999999</v>
      </c>
      <c r="C64" s="45">
        <v>0.2354166666666667</v>
      </c>
      <c r="D64" s="45">
        <v>0.32222222222222224</v>
      </c>
      <c r="E64" s="45">
        <f t="shared" si="11"/>
        <v>0.3187500000000001</v>
      </c>
      <c r="F64" s="45">
        <f t="shared" si="12"/>
        <v>0.3534722222222224</v>
      </c>
      <c r="G64" s="45">
        <f t="shared" si="12"/>
        <v>0.4020833333333337</v>
      </c>
      <c r="H64" s="45">
        <f t="shared" si="12"/>
        <v>0.4159722222222224</v>
      </c>
      <c r="I64" s="45">
        <f t="shared" si="12"/>
        <v>0.471527777777778</v>
      </c>
      <c r="J64" s="45">
        <f t="shared" si="12"/>
        <v>0.5652777777777784</v>
      </c>
      <c r="K64" s="45">
        <f t="shared" si="12"/>
        <v>0.568750000000001</v>
      </c>
      <c r="L64" s="45">
        <f t="shared" si="13"/>
        <v>0.631250000000001</v>
      </c>
      <c r="M64" s="45">
        <f t="shared" si="13"/>
        <v>0.6451388888888895</v>
      </c>
      <c r="N64" s="45">
        <f t="shared" si="14"/>
        <v>0.6555555555555566</v>
      </c>
      <c r="O64" s="45">
        <f t="shared" si="14"/>
        <v>0.6798611111111122</v>
      </c>
      <c r="P64" s="45">
        <f t="shared" si="14"/>
        <v>0.6902777777777789</v>
      </c>
      <c r="Q64" s="45">
        <f t="shared" si="14"/>
        <v>0.7284722222222233</v>
      </c>
      <c r="R64" s="45">
        <f t="shared" si="14"/>
        <v>0.7458333333333349</v>
      </c>
      <c r="S64" s="45">
        <f t="shared" si="14"/>
        <v>0.8256944444444458</v>
      </c>
      <c r="T64" s="81"/>
      <c r="X64" s="68"/>
    </row>
    <row r="65" spans="1:24" ht="12.75">
      <c r="A65" s="33" t="s">
        <v>35</v>
      </c>
      <c r="B65" s="71">
        <f>16.2-8.4</f>
        <v>7.799999999999999</v>
      </c>
      <c r="C65" s="49">
        <v>0.23680555555555557</v>
      </c>
      <c r="D65" s="49">
        <v>0.3236111111111111</v>
      </c>
      <c r="E65" s="49">
        <f t="shared" si="11"/>
        <v>0.320138888888889</v>
      </c>
      <c r="F65" s="49">
        <f t="shared" si="12"/>
        <v>0.3548611111111113</v>
      </c>
      <c r="G65" s="49">
        <f t="shared" si="12"/>
        <v>0.40347222222222257</v>
      </c>
      <c r="H65" s="49">
        <f t="shared" si="12"/>
        <v>0.4173611111111113</v>
      </c>
      <c r="I65" s="49">
        <f t="shared" si="12"/>
        <v>0.4729166666666669</v>
      </c>
      <c r="J65" s="49">
        <f t="shared" si="12"/>
        <v>0.5666666666666671</v>
      </c>
      <c r="K65" s="49">
        <f t="shared" si="12"/>
        <v>0.5701388888888894</v>
      </c>
      <c r="L65" s="49">
        <f t="shared" si="13"/>
        <v>0.6326388888888894</v>
      </c>
      <c r="M65" s="49">
        <f t="shared" si="13"/>
        <v>0.6465277777777779</v>
      </c>
      <c r="N65" s="49">
        <f t="shared" si="14"/>
        <v>0.6569444444444448</v>
      </c>
      <c r="O65" s="49">
        <f t="shared" si="14"/>
        <v>0.6812500000000005</v>
      </c>
      <c r="P65" s="49">
        <f t="shared" si="14"/>
        <v>0.6916666666666671</v>
      </c>
      <c r="Q65" s="49">
        <f t="shared" si="14"/>
        <v>0.7298611111111115</v>
      </c>
      <c r="R65" s="49">
        <f t="shared" si="14"/>
        <v>0.7472222222222231</v>
      </c>
      <c r="S65" s="49">
        <f t="shared" si="14"/>
        <v>0.8270833333333341</v>
      </c>
      <c r="T65" s="81"/>
      <c r="X65" s="68"/>
    </row>
    <row r="66" spans="1:24" ht="12.75">
      <c r="A66" s="11" t="s">
        <v>36</v>
      </c>
      <c r="B66" s="71">
        <f>16.6-8.4</f>
        <v>8.200000000000001</v>
      </c>
      <c r="C66" s="45">
        <v>0.2375</v>
      </c>
      <c r="D66" s="45">
        <v>0.32430555555555557</v>
      </c>
      <c r="E66" s="45">
        <f t="shared" si="11"/>
        <v>0.3208333333333334</v>
      </c>
      <c r="F66" s="45">
        <f t="shared" si="12"/>
        <v>0.35555555555555574</v>
      </c>
      <c r="G66" s="45">
        <f t="shared" si="12"/>
        <v>0.404166666666667</v>
      </c>
      <c r="H66" s="45">
        <f t="shared" si="12"/>
        <v>0.41805555555555574</v>
      </c>
      <c r="I66" s="45">
        <f t="shared" si="12"/>
        <v>0.4736111111111113</v>
      </c>
      <c r="J66" s="45">
        <f t="shared" si="12"/>
        <v>0.5673611111111116</v>
      </c>
      <c r="K66" s="45">
        <f t="shared" si="12"/>
        <v>0.5708333333333342</v>
      </c>
      <c r="L66" s="45">
        <f t="shared" si="13"/>
        <v>0.6333333333333342</v>
      </c>
      <c r="M66" s="45">
        <f t="shared" si="13"/>
        <v>0.6472222222222226</v>
      </c>
      <c r="N66" s="45">
        <f t="shared" si="14"/>
        <v>0.6576388888888897</v>
      </c>
      <c r="O66" s="45">
        <f t="shared" si="14"/>
        <v>0.6819444444444454</v>
      </c>
      <c r="P66" s="45">
        <f t="shared" si="14"/>
        <v>0.692361111111112</v>
      </c>
      <c r="Q66" s="45">
        <f t="shared" si="14"/>
        <v>0.7305555555555563</v>
      </c>
      <c r="R66" s="45">
        <f t="shared" si="14"/>
        <v>0.7479166666666679</v>
      </c>
      <c r="S66" s="45">
        <f t="shared" si="14"/>
        <v>0.8277777777777788</v>
      </c>
      <c r="T66" s="81"/>
      <c r="X66" s="68"/>
    </row>
    <row r="67" spans="1:24" ht="12.75">
      <c r="A67" s="33" t="s">
        <v>37</v>
      </c>
      <c r="B67" s="71">
        <f>16.8-8.4</f>
        <v>8.4</v>
      </c>
      <c r="C67" s="49">
        <v>0.23819444444444446</v>
      </c>
      <c r="D67" s="49">
        <v>0.325</v>
      </c>
      <c r="E67" s="49">
        <f t="shared" si="11"/>
        <v>0.32152777777777786</v>
      </c>
      <c r="F67" s="49">
        <f t="shared" si="12"/>
        <v>0.3562500000000002</v>
      </c>
      <c r="G67" s="49">
        <f t="shared" si="12"/>
        <v>0.40486111111111145</v>
      </c>
      <c r="H67" s="49">
        <f t="shared" si="12"/>
        <v>0.4187500000000002</v>
      </c>
      <c r="I67" s="49">
        <f t="shared" si="12"/>
        <v>0.47430555555555576</v>
      </c>
      <c r="J67" s="49">
        <f t="shared" si="12"/>
        <v>0.568055555555556</v>
      </c>
      <c r="K67" s="49">
        <f t="shared" si="12"/>
        <v>0.5715277777777783</v>
      </c>
      <c r="L67" s="49">
        <f t="shared" si="13"/>
        <v>0.6340277777777783</v>
      </c>
      <c r="M67" s="49">
        <f t="shared" si="13"/>
        <v>0.6479166666666669</v>
      </c>
      <c r="N67" s="49">
        <f t="shared" si="14"/>
        <v>0.6583333333333338</v>
      </c>
      <c r="O67" s="49">
        <f t="shared" si="14"/>
        <v>0.6826388888888895</v>
      </c>
      <c r="P67" s="49">
        <f t="shared" si="14"/>
        <v>0.6930555555555561</v>
      </c>
      <c r="Q67" s="49">
        <f t="shared" si="14"/>
        <v>0.7312500000000004</v>
      </c>
      <c r="R67" s="49">
        <f t="shared" si="14"/>
        <v>0.748611111111112</v>
      </c>
      <c r="S67" s="49">
        <f t="shared" si="14"/>
        <v>0.8284722222222229</v>
      </c>
      <c r="T67" s="81"/>
      <c r="X67" s="68"/>
    </row>
    <row r="68" spans="1:24" ht="12.75">
      <c r="A68" s="11" t="s">
        <v>347</v>
      </c>
      <c r="B68" s="71">
        <f>17-8.4</f>
        <v>8.6</v>
      </c>
      <c r="C68" s="49">
        <v>0.2388888888888889</v>
      </c>
      <c r="D68" s="45" t="s">
        <v>153</v>
      </c>
      <c r="E68" s="45" t="s">
        <v>153</v>
      </c>
      <c r="F68" s="45" t="s">
        <v>153</v>
      </c>
      <c r="G68" s="45" t="s">
        <v>153</v>
      </c>
      <c r="H68" s="45" t="s">
        <v>153</v>
      </c>
      <c r="I68" s="45" t="s">
        <v>153</v>
      </c>
      <c r="J68" s="45" t="s">
        <v>153</v>
      </c>
      <c r="K68" s="45">
        <v>0.5722222222222222</v>
      </c>
      <c r="L68" s="45" t="s">
        <v>153</v>
      </c>
      <c r="M68" s="45" t="s">
        <v>153</v>
      </c>
      <c r="N68" s="45" t="s">
        <v>153</v>
      </c>
      <c r="O68" s="45" t="s">
        <v>153</v>
      </c>
      <c r="P68" s="45" t="s">
        <v>153</v>
      </c>
      <c r="Q68" s="45" t="s">
        <v>153</v>
      </c>
      <c r="R68" s="45" t="s">
        <v>153</v>
      </c>
      <c r="S68" s="45" t="s">
        <v>153</v>
      </c>
      <c r="T68" s="81"/>
      <c r="X68" s="68"/>
    </row>
    <row r="69" spans="1:20" ht="12.75">
      <c r="A69" s="33" t="s">
        <v>38</v>
      </c>
      <c r="B69" s="71">
        <f>17.3-8.4</f>
        <v>8.9</v>
      </c>
      <c r="C69" s="45">
        <v>0.23958333333333334</v>
      </c>
      <c r="D69" s="49" t="s">
        <v>153</v>
      </c>
      <c r="E69" s="49" t="s">
        <v>153</v>
      </c>
      <c r="F69" s="49" t="s">
        <v>153</v>
      </c>
      <c r="G69" s="49" t="s">
        <v>153</v>
      </c>
      <c r="H69" s="49" t="s">
        <v>153</v>
      </c>
      <c r="I69" s="49" t="s">
        <v>153</v>
      </c>
      <c r="J69" s="49" t="s">
        <v>153</v>
      </c>
      <c r="K69" s="49">
        <v>0.5729166666666666</v>
      </c>
      <c r="L69" s="49" t="s">
        <v>153</v>
      </c>
      <c r="M69" s="49" t="s">
        <v>153</v>
      </c>
      <c r="N69" s="49" t="s">
        <v>153</v>
      </c>
      <c r="O69" s="49" t="s">
        <v>153</v>
      </c>
      <c r="P69" s="49" t="s">
        <v>153</v>
      </c>
      <c r="Q69" s="49" t="s">
        <v>153</v>
      </c>
      <c r="R69" s="49" t="s">
        <v>153</v>
      </c>
      <c r="S69" s="49" t="s">
        <v>153</v>
      </c>
      <c r="T69" s="81"/>
    </row>
    <row r="70" spans="1:20" ht="12.75">
      <c r="A70" s="11" t="s">
        <v>348</v>
      </c>
      <c r="B70" s="71">
        <v>8.9</v>
      </c>
      <c r="C70" s="45"/>
      <c r="D70" s="45">
        <v>0.3263888888888889</v>
      </c>
      <c r="E70" s="45">
        <v>0.3229166666666667</v>
      </c>
      <c r="F70" s="45">
        <f>E70+F67-E67</f>
        <v>0.35763888888888906</v>
      </c>
      <c r="G70" s="45">
        <f>F70+G67-F67</f>
        <v>0.40625000000000033</v>
      </c>
      <c r="H70" s="45">
        <f>G70+H67-G67</f>
        <v>0.42013888888888906</v>
      </c>
      <c r="I70" s="45">
        <f>H70+I67-H67</f>
        <v>0.47569444444444464</v>
      </c>
      <c r="J70" s="45">
        <f>I70+J67-I67</f>
        <v>0.5694444444444449</v>
      </c>
      <c r="K70" s="45"/>
      <c r="L70" s="45">
        <f>I70+L67-I67</f>
        <v>0.6354166666666672</v>
      </c>
      <c r="M70" s="45">
        <f>J70+M67-J67</f>
        <v>0.6493055555555558</v>
      </c>
      <c r="N70" s="45">
        <v>0.6597222222222222</v>
      </c>
      <c r="O70" s="45">
        <v>0.6840277777777778</v>
      </c>
      <c r="P70" s="45">
        <f>O70+P67-O67</f>
        <v>0.6944444444444444</v>
      </c>
      <c r="Q70" s="45">
        <f>P70+Q67-P67</f>
        <v>0.7326388888888887</v>
      </c>
      <c r="R70" s="45">
        <f>Q70+R67-Q67</f>
        <v>0.7500000000000002</v>
      </c>
      <c r="S70" s="45">
        <f>R70+S67-R67</f>
        <v>0.8298611111111112</v>
      </c>
      <c r="T70" s="81"/>
    </row>
  </sheetData>
  <sheetProtection/>
  <mergeCells count="6">
    <mergeCell ref="A44:C44"/>
    <mergeCell ref="E44:N44"/>
    <mergeCell ref="B2:K2"/>
    <mergeCell ref="A5:C5"/>
    <mergeCell ref="E5:N5"/>
    <mergeCell ref="B41:K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N45"/>
    </sheetView>
  </sheetViews>
  <sheetFormatPr defaultColWidth="9.00390625" defaultRowHeight="12.75"/>
  <cols>
    <col min="1" max="1" width="17.25390625" style="0" customWidth="1"/>
    <col min="2" max="2" width="3.875" style="0" customWidth="1"/>
    <col min="3" max="24" width="5.125" style="0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2.75">
      <c r="A2" s="8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87"/>
      <c r="M2" s="87"/>
      <c r="N2" s="87"/>
      <c r="O2" s="2"/>
      <c r="P2" s="2"/>
    </row>
    <row r="3" spans="1:16" ht="12.75">
      <c r="A3" s="25"/>
      <c r="B3" s="24"/>
      <c r="C3" s="13"/>
      <c r="D3" s="13"/>
      <c r="E3" s="13"/>
      <c r="F3" s="13"/>
      <c r="G3" s="13"/>
      <c r="H3" s="13"/>
      <c r="I3" s="13"/>
      <c r="J3" s="87"/>
      <c r="K3" s="87"/>
      <c r="L3" s="87"/>
      <c r="M3" s="87"/>
      <c r="N3" s="87"/>
      <c r="O3" s="2"/>
      <c r="P3" s="2"/>
    </row>
    <row r="4" spans="1:16" ht="12.75">
      <c r="A4" s="25"/>
      <c r="B4" s="24"/>
      <c r="C4" s="13"/>
      <c r="D4" s="13"/>
      <c r="E4" s="13"/>
      <c r="F4" s="13"/>
      <c r="G4" s="13"/>
      <c r="H4" s="13"/>
      <c r="I4" s="13"/>
      <c r="J4" s="87"/>
      <c r="K4" s="87"/>
      <c r="L4" s="87"/>
      <c r="M4" s="87"/>
      <c r="N4" s="87"/>
      <c r="O4" s="2"/>
      <c r="P4" s="2"/>
    </row>
    <row r="5" spans="1:16" ht="12.75">
      <c r="A5" s="101"/>
      <c r="B5" s="101"/>
      <c r="C5" s="101"/>
      <c r="D5" s="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2"/>
      <c r="P5" s="2"/>
    </row>
    <row r="6" spans="1:16" ht="12.75">
      <c r="A6" s="25"/>
      <c r="B6" s="24"/>
      <c r="C6" s="13"/>
      <c r="D6" s="13"/>
      <c r="E6" s="13"/>
      <c r="F6" s="13"/>
      <c r="G6" s="13"/>
      <c r="H6" s="13"/>
      <c r="I6" s="13"/>
      <c r="J6" s="87"/>
      <c r="K6" s="87"/>
      <c r="L6" s="87"/>
      <c r="M6" s="87"/>
      <c r="N6" s="87"/>
      <c r="O6" s="2"/>
      <c r="P6" s="2"/>
    </row>
    <row r="7" spans="1:16" ht="12.75">
      <c r="A7" s="25"/>
      <c r="B7" s="24"/>
      <c r="C7" s="13"/>
      <c r="D7" s="13"/>
      <c r="E7" s="13"/>
      <c r="F7" s="13"/>
      <c r="G7" s="13"/>
      <c r="H7" s="13"/>
      <c r="I7" s="13"/>
      <c r="J7" s="87"/>
      <c r="K7" s="87"/>
      <c r="L7" s="87"/>
      <c r="M7" s="87"/>
      <c r="N7" s="87"/>
      <c r="O7" s="2"/>
      <c r="P7" s="2"/>
    </row>
    <row r="8" spans="1:24" ht="12.75">
      <c r="A8" s="23"/>
      <c r="B8" s="2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6"/>
      <c r="R8" s="6"/>
      <c r="S8" s="6"/>
      <c r="T8" s="6"/>
      <c r="U8" s="6"/>
      <c r="V8" s="6"/>
      <c r="W8" s="6"/>
      <c r="X8" s="6"/>
    </row>
    <row r="9" spans="1:24" ht="12.75">
      <c r="A9" s="11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11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11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11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11"/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11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>
      <c r="A16" s="11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.75">
      <c r="A17" s="11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11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11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.75">
      <c r="A20" s="11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2.75">
      <c r="A21" s="11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>
      <c r="A22" s="11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2.75">
      <c r="A23" s="11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86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87"/>
      <c r="M25" s="87"/>
      <c r="N25" s="8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25"/>
      <c r="B26" s="24"/>
      <c r="C26" s="13"/>
      <c r="D26" s="13"/>
      <c r="E26" s="13"/>
      <c r="F26" s="13"/>
      <c r="G26" s="13"/>
      <c r="H26" s="13"/>
      <c r="I26" s="13"/>
      <c r="J26" s="87"/>
      <c r="K26" s="87"/>
      <c r="L26" s="87"/>
      <c r="M26" s="87"/>
      <c r="N26" s="8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.75">
      <c r="A27" s="25"/>
      <c r="B27" s="24"/>
      <c r="C27" s="13"/>
      <c r="D27" s="13"/>
      <c r="E27" s="13"/>
      <c r="F27" s="13"/>
      <c r="G27" s="13"/>
      <c r="H27" s="13"/>
      <c r="I27" s="13"/>
      <c r="J27" s="87"/>
      <c r="K27" s="87"/>
      <c r="L27" s="87"/>
      <c r="M27" s="87"/>
      <c r="N27" s="8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101"/>
      <c r="B28" s="101"/>
      <c r="C28" s="101"/>
      <c r="D28" s="1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>
      <c r="A29" s="25"/>
      <c r="B29" s="24"/>
      <c r="C29" s="13"/>
      <c r="D29" s="13"/>
      <c r="E29" s="13"/>
      <c r="F29" s="13"/>
      <c r="G29" s="13"/>
      <c r="H29" s="13"/>
      <c r="I29" s="13"/>
      <c r="J29" s="87"/>
      <c r="K29" s="87"/>
      <c r="L29" s="87"/>
      <c r="M29" s="87"/>
      <c r="N29" s="8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25"/>
      <c r="B30" s="24"/>
      <c r="C30" s="13"/>
      <c r="D30" s="13"/>
      <c r="E30" s="13"/>
      <c r="F30" s="13"/>
      <c r="G30" s="13"/>
      <c r="H30" s="13"/>
      <c r="I30" s="13"/>
      <c r="J30" s="87"/>
      <c r="K30" s="87"/>
      <c r="L30" s="87"/>
      <c r="M30" s="87"/>
      <c r="N30" s="8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23"/>
      <c r="B31" s="2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11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14" ht="12.75">
      <c r="A33" s="11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1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1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1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1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1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1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sheetProtection/>
  <mergeCells count="6">
    <mergeCell ref="A28:C28"/>
    <mergeCell ref="E28:N28"/>
    <mergeCell ref="B2:K2"/>
    <mergeCell ref="A5:C5"/>
    <mergeCell ref="E5:N5"/>
    <mergeCell ref="B25:K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62"/>
  <sheetViews>
    <sheetView zoomScalePageLayoutView="0" workbookViewId="0" topLeftCell="A49">
      <selection activeCell="J29" sqref="J29"/>
    </sheetView>
  </sheetViews>
  <sheetFormatPr defaultColWidth="9.00390625" defaultRowHeight="12.75"/>
  <cols>
    <col min="1" max="1" width="18.75390625" style="0" customWidth="1"/>
    <col min="2" max="2" width="4.125" style="0" customWidth="1"/>
    <col min="3" max="24" width="5.125" style="0" customWidth="1"/>
  </cols>
  <sheetData>
    <row r="2" spans="1:16" ht="12.75">
      <c r="A2" s="4" t="s">
        <v>9</v>
      </c>
      <c r="B2" s="98" t="s">
        <v>10</v>
      </c>
      <c r="C2" s="98"/>
      <c r="D2" s="98"/>
      <c r="E2" s="98"/>
      <c r="F2" s="98"/>
      <c r="G2" s="98"/>
      <c r="H2" s="98"/>
      <c r="I2" s="98"/>
      <c r="J2" s="98"/>
      <c r="K2" s="98"/>
      <c r="L2" s="2"/>
      <c r="M2" s="2"/>
      <c r="N2" s="2"/>
      <c r="O2" s="2" t="s">
        <v>351</v>
      </c>
      <c r="P2" s="2"/>
    </row>
    <row r="3" spans="2:16" ht="12.75">
      <c r="B3" s="1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</row>
    <row r="4" spans="2:16" ht="12.75">
      <c r="B4" s="1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 t="s">
        <v>100</v>
      </c>
      <c r="P4" s="2"/>
    </row>
    <row r="5" spans="1:16" ht="12.75">
      <c r="A5" s="99" t="s">
        <v>42</v>
      </c>
      <c r="B5" s="99"/>
      <c r="C5" s="99"/>
      <c r="D5" s="3"/>
      <c r="E5" s="98" t="s">
        <v>44</v>
      </c>
      <c r="F5" s="98"/>
      <c r="G5" s="98"/>
      <c r="H5" s="98"/>
      <c r="I5" s="98"/>
      <c r="J5" s="98"/>
      <c r="K5" s="98"/>
      <c r="L5" s="98"/>
      <c r="M5" s="98"/>
      <c r="N5" s="98"/>
      <c r="O5" s="2"/>
      <c r="P5" s="2"/>
    </row>
    <row r="6" spans="2:16" ht="12.75">
      <c r="B6" s="1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2:16" ht="12.75">
      <c r="B7" s="1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23" ht="12.75">
      <c r="A8" s="19" t="s">
        <v>0</v>
      </c>
      <c r="B8" s="19" t="s">
        <v>4</v>
      </c>
      <c r="C8" s="55" t="s">
        <v>156</v>
      </c>
      <c r="D8" s="55" t="s">
        <v>369</v>
      </c>
      <c r="E8" s="55" t="s">
        <v>156</v>
      </c>
      <c r="F8" s="55" t="s">
        <v>369</v>
      </c>
      <c r="G8" s="55" t="s">
        <v>156</v>
      </c>
      <c r="H8" s="55" t="s">
        <v>156</v>
      </c>
      <c r="I8" s="55" t="s">
        <v>187</v>
      </c>
      <c r="J8" s="55" t="s">
        <v>5</v>
      </c>
      <c r="K8" s="55" t="s">
        <v>174</v>
      </c>
      <c r="L8" s="55" t="s">
        <v>370</v>
      </c>
      <c r="M8" s="83"/>
      <c r="N8" s="26"/>
      <c r="O8" s="26"/>
      <c r="P8" s="26"/>
      <c r="Q8" s="26"/>
      <c r="R8" s="26"/>
      <c r="S8" s="26"/>
      <c r="T8" s="25"/>
      <c r="U8" s="25"/>
      <c r="V8" s="25"/>
      <c r="W8" s="25"/>
    </row>
    <row r="9" spans="1:23" ht="12.75">
      <c r="A9" s="58" t="s">
        <v>3</v>
      </c>
      <c r="B9" s="59">
        <v>0</v>
      </c>
      <c r="C9" s="5"/>
      <c r="D9" s="45">
        <v>0.34722222222222227</v>
      </c>
      <c r="E9" s="45"/>
      <c r="F9" s="45">
        <v>0.517361111111111</v>
      </c>
      <c r="G9" s="45"/>
      <c r="H9" s="45"/>
      <c r="I9" s="45">
        <v>0.6284722222222222</v>
      </c>
      <c r="J9" s="45">
        <v>0.6458333333333334</v>
      </c>
      <c r="K9" s="45">
        <v>0.6701388888888888</v>
      </c>
      <c r="L9" s="45">
        <v>0.7638888888888888</v>
      </c>
      <c r="M9" s="81"/>
      <c r="N9" s="26"/>
      <c r="O9" s="26"/>
      <c r="P9" s="26"/>
      <c r="Q9" s="26"/>
      <c r="R9" s="26"/>
      <c r="S9" s="26"/>
      <c r="T9" s="25"/>
      <c r="U9" s="25"/>
      <c r="V9" s="25"/>
      <c r="W9" s="25"/>
    </row>
    <row r="10" spans="1:23" ht="12.75">
      <c r="A10" s="16" t="s">
        <v>188</v>
      </c>
      <c r="B10" s="17">
        <v>0</v>
      </c>
      <c r="C10" s="60">
        <v>0.2673611111111111</v>
      </c>
      <c r="D10" s="60" t="s">
        <v>153</v>
      </c>
      <c r="E10" s="60"/>
      <c r="F10" s="60" t="s">
        <v>153</v>
      </c>
      <c r="G10" s="60">
        <v>0.59375</v>
      </c>
      <c r="H10" s="60">
        <v>0.6284722222222222</v>
      </c>
      <c r="I10" s="60" t="s">
        <v>153</v>
      </c>
      <c r="J10" s="60" t="s">
        <v>153</v>
      </c>
      <c r="K10" s="60" t="s">
        <v>153</v>
      </c>
      <c r="L10" s="60" t="s">
        <v>153</v>
      </c>
      <c r="M10" s="81"/>
      <c r="N10" s="9"/>
      <c r="O10" s="9"/>
      <c r="P10" s="9"/>
      <c r="Q10" s="9"/>
      <c r="R10" s="9"/>
      <c r="S10" s="9"/>
      <c r="T10" s="25"/>
      <c r="U10" s="25"/>
      <c r="V10" s="25"/>
      <c r="W10" s="25"/>
    </row>
    <row r="11" spans="1:23" ht="12.75">
      <c r="A11" s="27" t="s">
        <v>189</v>
      </c>
      <c r="B11" s="61">
        <v>0.3</v>
      </c>
      <c r="C11" s="45">
        <v>0.26805555555555555</v>
      </c>
      <c r="D11" s="45" t="s">
        <v>153</v>
      </c>
      <c r="E11" s="45"/>
      <c r="F11" s="45" t="s">
        <v>153</v>
      </c>
      <c r="G11" s="45">
        <f>C11+G10-C10</f>
        <v>0.5944444444444443</v>
      </c>
      <c r="H11" s="45">
        <f>G11+H10-G10</f>
        <v>0.6291666666666664</v>
      </c>
      <c r="I11" s="45" t="s">
        <v>153</v>
      </c>
      <c r="J11" s="45" t="s">
        <v>153</v>
      </c>
      <c r="K11" s="45" t="s">
        <v>153</v>
      </c>
      <c r="L11" s="45" t="s">
        <v>153</v>
      </c>
      <c r="M11" s="81"/>
      <c r="N11" s="9"/>
      <c r="O11" s="9"/>
      <c r="P11" s="9"/>
      <c r="Q11" s="9"/>
      <c r="R11" s="9"/>
      <c r="S11" s="9"/>
      <c r="T11" s="25"/>
      <c r="U11" s="25"/>
      <c r="V11" s="25"/>
      <c r="W11" s="25"/>
    </row>
    <row r="12" spans="1:23" ht="12.75">
      <c r="A12" s="16" t="s">
        <v>105</v>
      </c>
      <c r="B12" s="17">
        <v>0.5</v>
      </c>
      <c r="C12" s="60">
        <v>0.26875</v>
      </c>
      <c r="D12" s="60">
        <v>0.34861111111111115</v>
      </c>
      <c r="E12" s="60"/>
      <c r="F12" s="60">
        <v>0.51875</v>
      </c>
      <c r="G12" s="60">
        <f>C12+G11-C11</f>
        <v>0.5951388888888889</v>
      </c>
      <c r="H12" s="60">
        <f>G12+H11-G11</f>
        <v>0.629861111111111</v>
      </c>
      <c r="I12" s="60">
        <v>0.6298611111111111</v>
      </c>
      <c r="J12" s="60">
        <v>0.6472222222222223</v>
      </c>
      <c r="K12" s="60">
        <v>0.6715277777777778</v>
      </c>
      <c r="L12" s="60">
        <v>0.7652777777777778</v>
      </c>
      <c r="M12" s="81"/>
      <c r="N12" s="9"/>
      <c r="O12" s="9"/>
      <c r="P12" s="9"/>
      <c r="Q12" s="9"/>
      <c r="R12" s="9"/>
      <c r="S12" s="9"/>
      <c r="T12" s="25"/>
      <c r="U12" s="25"/>
      <c r="V12" s="25"/>
      <c r="W12" s="25"/>
    </row>
    <row r="13" spans="1:23" ht="12.75">
      <c r="A13" s="27" t="s">
        <v>106</v>
      </c>
      <c r="B13" s="61">
        <v>0.7</v>
      </c>
      <c r="C13" s="45">
        <v>0.26944444444444443</v>
      </c>
      <c r="D13" s="45">
        <f>C13+D12-C12</f>
        <v>0.3493055555555556</v>
      </c>
      <c r="E13" s="45"/>
      <c r="F13" s="45">
        <f>D13+F12-D12</f>
        <v>0.5194444444444444</v>
      </c>
      <c r="G13" s="45">
        <f>F13+G12-F12</f>
        <v>0.5958333333333332</v>
      </c>
      <c r="H13" s="45">
        <f>G13+H12-G12</f>
        <v>0.6305555555555553</v>
      </c>
      <c r="I13" s="45">
        <f aca="true" t="shared" si="0" ref="I13:L14">H13+I12-H12</f>
        <v>0.6305555555555555</v>
      </c>
      <c r="J13" s="45">
        <f t="shared" si="0"/>
        <v>0.6479166666666666</v>
      </c>
      <c r="K13" s="45">
        <f t="shared" si="0"/>
        <v>0.6722222222222222</v>
      </c>
      <c r="L13" s="45">
        <f t="shared" si="0"/>
        <v>0.7659722222222222</v>
      </c>
      <c r="M13" s="81"/>
      <c r="N13" s="9"/>
      <c r="O13" s="9"/>
      <c r="P13" s="9"/>
      <c r="Q13" s="9"/>
      <c r="R13" s="9"/>
      <c r="S13" s="9"/>
      <c r="T13" s="25"/>
      <c r="U13" s="25"/>
      <c r="V13" s="25"/>
      <c r="W13" s="25"/>
    </row>
    <row r="14" spans="1:23" ht="12.75">
      <c r="A14" s="16" t="s">
        <v>107</v>
      </c>
      <c r="B14" s="17">
        <v>1.1</v>
      </c>
      <c r="C14" s="60">
        <v>0.2701388888888889</v>
      </c>
      <c r="D14" s="60">
        <f>C14+D13-C13</f>
        <v>0.35000000000000003</v>
      </c>
      <c r="E14" s="60"/>
      <c r="F14" s="60">
        <f>D14+F13-D13</f>
        <v>0.5201388888888889</v>
      </c>
      <c r="G14" s="60">
        <f>F14+G13-F13</f>
        <v>0.5965277777777778</v>
      </c>
      <c r="H14" s="60">
        <f>G14+H13-G13</f>
        <v>0.6312499999999999</v>
      </c>
      <c r="I14" s="60">
        <f t="shared" si="0"/>
        <v>0.6312500000000001</v>
      </c>
      <c r="J14" s="60">
        <f t="shared" si="0"/>
        <v>0.6486111111111112</v>
      </c>
      <c r="K14" s="60">
        <f t="shared" si="0"/>
        <v>0.6729166666666667</v>
      </c>
      <c r="L14" s="60">
        <f t="shared" si="0"/>
        <v>0.7666666666666667</v>
      </c>
      <c r="M14" s="81"/>
      <c r="N14" s="9"/>
      <c r="O14" s="9"/>
      <c r="P14" s="9"/>
      <c r="Q14" s="9"/>
      <c r="R14" s="9"/>
      <c r="S14" s="9"/>
      <c r="T14" s="25"/>
      <c r="U14" s="25"/>
      <c r="V14" s="25"/>
      <c r="W14" s="25"/>
    </row>
    <row r="15" spans="1:23" ht="12.75">
      <c r="A15" s="27" t="s">
        <v>190</v>
      </c>
      <c r="B15" s="61">
        <v>1.8</v>
      </c>
      <c r="C15" s="45">
        <v>0.27152777777777776</v>
      </c>
      <c r="D15" s="45">
        <f aca="true" t="shared" si="1" ref="D15:L25">C15+D14-C14</f>
        <v>0.3513888888888889</v>
      </c>
      <c r="E15" s="45"/>
      <c r="F15" s="45">
        <f>D15+F14-D14</f>
        <v>0.5215277777777778</v>
      </c>
      <c r="G15" s="45">
        <f t="shared" si="1"/>
        <v>0.5979166666666667</v>
      </c>
      <c r="H15" s="45">
        <f t="shared" si="1"/>
        <v>0.6326388888888888</v>
      </c>
      <c r="I15" s="45">
        <f t="shared" si="1"/>
        <v>0.632638888888889</v>
      </c>
      <c r="J15" s="45">
        <f t="shared" si="1"/>
        <v>0.6500000000000001</v>
      </c>
      <c r="K15" s="45">
        <f t="shared" si="1"/>
        <v>0.6743055555555557</v>
      </c>
      <c r="L15" s="45">
        <f t="shared" si="1"/>
        <v>0.7680555555555556</v>
      </c>
      <c r="M15" s="81"/>
      <c r="N15" s="9"/>
      <c r="O15" s="9"/>
      <c r="P15" s="9"/>
      <c r="Q15" s="9"/>
      <c r="R15" s="9"/>
      <c r="S15" s="9"/>
      <c r="T15" s="25"/>
      <c r="U15" s="25"/>
      <c r="V15" s="25"/>
      <c r="W15" s="25"/>
    </row>
    <row r="16" spans="1:23" ht="12.75">
      <c r="A16" s="16" t="s">
        <v>191</v>
      </c>
      <c r="B16" s="17">
        <v>2.4</v>
      </c>
      <c r="C16" s="60">
        <v>0.27291666666666664</v>
      </c>
      <c r="D16" s="60">
        <f t="shared" si="1"/>
        <v>0.3527777777777778</v>
      </c>
      <c r="E16" s="60"/>
      <c r="F16" s="60">
        <f>D16+F15-D15</f>
        <v>0.5229166666666667</v>
      </c>
      <c r="G16" s="60">
        <f t="shared" si="1"/>
        <v>0.5993055555555555</v>
      </c>
      <c r="H16" s="60">
        <f t="shared" si="1"/>
        <v>0.6340277777777776</v>
      </c>
      <c r="I16" s="60">
        <f t="shared" si="1"/>
        <v>0.6340277777777779</v>
      </c>
      <c r="J16" s="60">
        <f t="shared" si="1"/>
        <v>0.651388888888889</v>
      </c>
      <c r="K16" s="60">
        <f t="shared" si="1"/>
        <v>0.6756944444444446</v>
      </c>
      <c r="L16" s="60">
        <f t="shared" si="1"/>
        <v>0.7694444444444444</v>
      </c>
      <c r="M16" s="81"/>
      <c r="N16" s="9"/>
      <c r="O16" s="9"/>
      <c r="P16" s="9"/>
      <c r="Q16" s="9"/>
      <c r="R16" s="9"/>
      <c r="S16" s="9"/>
      <c r="T16" s="25"/>
      <c r="U16" s="25"/>
      <c r="V16" s="25"/>
      <c r="W16" s="25"/>
    </row>
    <row r="17" spans="1:23" ht="12.75">
      <c r="A17" s="27" t="s">
        <v>54</v>
      </c>
      <c r="B17" s="61">
        <v>3</v>
      </c>
      <c r="C17" s="45">
        <v>0.2743055555555555</v>
      </c>
      <c r="D17" s="45">
        <f t="shared" si="1"/>
        <v>0.3541666666666667</v>
      </c>
      <c r="E17" s="45">
        <v>0.40972222222222227</v>
      </c>
      <c r="F17" s="45">
        <f>D17+F16-D16</f>
        <v>0.5243055555555556</v>
      </c>
      <c r="G17" s="45">
        <f t="shared" si="1"/>
        <v>0.6006944444444444</v>
      </c>
      <c r="H17" s="45">
        <f t="shared" si="1"/>
        <v>0.6354166666666665</v>
      </c>
      <c r="I17" s="45">
        <f t="shared" si="1"/>
        <v>0.6354166666666667</v>
      </c>
      <c r="J17" s="45">
        <f t="shared" si="1"/>
        <v>0.6527777777777779</v>
      </c>
      <c r="K17" s="45">
        <f t="shared" si="1"/>
        <v>0.6770833333333335</v>
      </c>
      <c r="L17" s="45">
        <f t="shared" si="1"/>
        <v>0.7708333333333333</v>
      </c>
      <c r="M17" s="81"/>
      <c r="N17" s="9"/>
      <c r="O17" s="9"/>
      <c r="P17" s="9"/>
      <c r="Q17" s="9"/>
      <c r="R17" s="9"/>
      <c r="S17" s="9"/>
      <c r="T17" s="25"/>
      <c r="U17" s="25"/>
      <c r="V17" s="25"/>
      <c r="W17" s="25"/>
    </row>
    <row r="18" spans="1:23" ht="12.75">
      <c r="A18" s="16" t="s">
        <v>25</v>
      </c>
      <c r="B18" s="17">
        <v>3.6</v>
      </c>
      <c r="C18" s="60">
        <v>0.275</v>
      </c>
      <c r="D18" s="60">
        <f t="shared" si="1"/>
        <v>0.3548611111111111</v>
      </c>
      <c r="E18" s="60">
        <f t="shared" si="1"/>
        <v>0.4104166666666667</v>
      </c>
      <c r="F18" s="60">
        <f t="shared" si="1"/>
        <v>0.5249999999999999</v>
      </c>
      <c r="G18" s="60">
        <f t="shared" si="1"/>
        <v>0.6013888888888888</v>
      </c>
      <c r="H18" s="60">
        <f t="shared" si="1"/>
        <v>0.6361111111111108</v>
      </c>
      <c r="I18" s="60">
        <f t="shared" si="1"/>
        <v>0.6361111111111111</v>
      </c>
      <c r="J18" s="60">
        <f t="shared" si="1"/>
        <v>0.6534722222222222</v>
      </c>
      <c r="K18" s="60">
        <f t="shared" si="1"/>
        <v>0.6777777777777778</v>
      </c>
      <c r="L18" s="60">
        <f t="shared" si="1"/>
        <v>0.7715277777777776</v>
      </c>
      <c r="M18" s="81"/>
      <c r="N18" s="9"/>
      <c r="O18" s="9"/>
      <c r="P18" s="9"/>
      <c r="Q18" s="9"/>
      <c r="R18" s="9"/>
      <c r="S18" s="9"/>
      <c r="T18" s="25"/>
      <c r="U18" s="25"/>
      <c r="V18" s="25"/>
      <c r="W18" s="25"/>
    </row>
    <row r="19" spans="1:23" ht="12.75">
      <c r="A19" s="27" t="s">
        <v>66</v>
      </c>
      <c r="B19" s="61">
        <v>4.3</v>
      </c>
      <c r="C19" s="45">
        <v>0.27638888888888885</v>
      </c>
      <c r="D19" s="45">
        <f t="shared" si="1"/>
        <v>0.35624999999999996</v>
      </c>
      <c r="E19" s="45">
        <f t="shared" si="1"/>
        <v>0.4118055555555555</v>
      </c>
      <c r="F19" s="45">
        <f t="shared" si="1"/>
        <v>0.5263888888888888</v>
      </c>
      <c r="G19" s="45">
        <f t="shared" si="1"/>
        <v>0.6027777777777776</v>
      </c>
      <c r="H19" s="45">
        <f t="shared" si="1"/>
        <v>0.6374999999999997</v>
      </c>
      <c r="I19" s="45">
        <f t="shared" si="1"/>
        <v>0.6375</v>
      </c>
      <c r="J19" s="45">
        <f t="shared" si="1"/>
        <v>0.6548611111111111</v>
      </c>
      <c r="K19" s="45">
        <f t="shared" si="1"/>
        <v>0.6791666666666667</v>
      </c>
      <c r="L19" s="45">
        <f t="shared" si="1"/>
        <v>0.7729166666666665</v>
      </c>
      <c r="M19" s="81"/>
      <c r="N19" s="9"/>
      <c r="O19" s="9"/>
      <c r="P19" s="9"/>
      <c r="Q19" s="9"/>
      <c r="R19" s="9"/>
      <c r="S19" s="9"/>
      <c r="T19" s="25"/>
      <c r="U19" s="25"/>
      <c r="V19" s="25"/>
      <c r="W19" s="25"/>
    </row>
    <row r="20" spans="1:23" ht="12.75">
      <c r="A20" s="16" t="s">
        <v>192</v>
      </c>
      <c r="B20" s="17">
        <v>4.9</v>
      </c>
      <c r="C20" s="60">
        <v>0.27708333333333335</v>
      </c>
      <c r="D20" s="60">
        <f t="shared" si="1"/>
        <v>0.35694444444444445</v>
      </c>
      <c r="E20" s="60">
        <f t="shared" si="1"/>
        <v>0.4125</v>
      </c>
      <c r="F20" s="60">
        <f t="shared" si="1"/>
        <v>0.5270833333333333</v>
      </c>
      <c r="G20" s="60">
        <f t="shared" si="1"/>
        <v>0.6034722222222222</v>
      </c>
      <c r="H20" s="60">
        <f t="shared" si="1"/>
        <v>0.6381944444444443</v>
      </c>
      <c r="I20" s="60">
        <f t="shared" si="1"/>
        <v>0.6381944444444445</v>
      </c>
      <c r="J20" s="60">
        <f t="shared" si="1"/>
        <v>0.6555555555555557</v>
      </c>
      <c r="K20" s="60">
        <f t="shared" si="1"/>
        <v>0.6798611111111112</v>
      </c>
      <c r="L20" s="60">
        <f t="shared" si="1"/>
        <v>0.773611111111111</v>
      </c>
      <c r="M20" s="81"/>
      <c r="N20" s="9"/>
      <c r="O20" s="9"/>
      <c r="P20" s="9"/>
      <c r="Q20" s="9"/>
      <c r="R20" s="9"/>
      <c r="S20" s="9"/>
      <c r="T20" s="25"/>
      <c r="U20" s="25"/>
      <c r="V20" s="25"/>
      <c r="W20" s="25"/>
    </row>
    <row r="21" spans="1:23" ht="12.75">
      <c r="A21" s="27" t="s">
        <v>193</v>
      </c>
      <c r="B21" s="61">
        <v>5.3</v>
      </c>
      <c r="C21" s="45">
        <v>0.2777777777777778</v>
      </c>
      <c r="D21" s="45">
        <f t="shared" si="1"/>
        <v>0.35763888888888884</v>
      </c>
      <c r="E21" s="45">
        <f t="shared" si="1"/>
        <v>0.41319444444444436</v>
      </c>
      <c r="F21" s="45">
        <f t="shared" si="1"/>
        <v>0.5277777777777778</v>
      </c>
      <c r="G21" s="45">
        <f t="shared" si="1"/>
        <v>0.6041666666666667</v>
      </c>
      <c r="H21" s="45">
        <f t="shared" si="1"/>
        <v>0.6388888888888888</v>
      </c>
      <c r="I21" s="45">
        <f t="shared" si="1"/>
        <v>0.6388888888888891</v>
      </c>
      <c r="J21" s="45">
        <f t="shared" si="1"/>
        <v>0.6562500000000002</v>
      </c>
      <c r="K21" s="45">
        <f t="shared" si="1"/>
        <v>0.6805555555555558</v>
      </c>
      <c r="L21" s="45">
        <f t="shared" si="1"/>
        <v>0.7743055555555556</v>
      </c>
      <c r="M21" s="81"/>
      <c r="N21" s="9"/>
      <c r="O21" s="9"/>
      <c r="P21" s="9"/>
      <c r="Q21" s="9"/>
      <c r="R21" s="9"/>
      <c r="S21" s="9"/>
      <c r="T21" s="25"/>
      <c r="U21" s="25"/>
      <c r="V21" s="25"/>
      <c r="W21" s="25"/>
    </row>
    <row r="22" spans="1:23" ht="12.75">
      <c r="A22" s="16" t="s">
        <v>31</v>
      </c>
      <c r="B22" s="17">
        <v>5.7</v>
      </c>
      <c r="C22" s="60">
        <v>0.27847222222222223</v>
      </c>
      <c r="D22" s="60">
        <f t="shared" si="1"/>
        <v>0.3583333333333333</v>
      </c>
      <c r="E22" s="60">
        <f t="shared" si="1"/>
        <v>0.41388888888888875</v>
      </c>
      <c r="F22" s="60">
        <f t="shared" si="1"/>
        <v>0.5284722222222222</v>
      </c>
      <c r="G22" s="60">
        <f t="shared" si="1"/>
        <v>0.6048611111111112</v>
      </c>
      <c r="H22" s="60">
        <f t="shared" si="1"/>
        <v>0.6395833333333332</v>
      </c>
      <c r="I22" s="60">
        <f t="shared" si="1"/>
        <v>0.6395833333333334</v>
      </c>
      <c r="J22" s="60">
        <f t="shared" si="1"/>
        <v>0.6569444444444446</v>
      </c>
      <c r="K22" s="60">
        <f t="shared" si="1"/>
        <v>0.6812500000000001</v>
      </c>
      <c r="L22" s="60">
        <f t="shared" si="1"/>
        <v>0.7749999999999999</v>
      </c>
      <c r="M22" s="81"/>
      <c r="N22" s="9"/>
      <c r="O22" s="9"/>
      <c r="P22" s="9"/>
      <c r="Q22" s="9"/>
      <c r="R22" s="9"/>
      <c r="S22" s="9"/>
      <c r="T22" s="25"/>
      <c r="U22" s="25"/>
      <c r="V22" s="25"/>
      <c r="W22" s="25"/>
    </row>
    <row r="23" spans="1:23" ht="12.75">
      <c r="A23" s="27" t="s">
        <v>194</v>
      </c>
      <c r="B23" s="61">
        <v>6.5</v>
      </c>
      <c r="C23" s="45">
        <v>0.28055555555555556</v>
      </c>
      <c r="D23" s="45">
        <f t="shared" si="1"/>
        <v>0.3604166666666666</v>
      </c>
      <c r="E23" s="45">
        <f t="shared" si="1"/>
        <v>0.4159722222222221</v>
      </c>
      <c r="F23" s="45">
        <f t="shared" si="1"/>
        <v>0.5305555555555556</v>
      </c>
      <c r="G23" s="45">
        <f t="shared" si="1"/>
        <v>0.6069444444444445</v>
      </c>
      <c r="H23" s="45">
        <f t="shared" si="1"/>
        <v>0.6416666666666665</v>
      </c>
      <c r="I23" s="45">
        <f t="shared" si="1"/>
        <v>0.6416666666666668</v>
      </c>
      <c r="J23" s="45">
        <f t="shared" si="1"/>
        <v>0.659027777777778</v>
      </c>
      <c r="K23" s="45">
        <f t="shared" si="1"/>
        <v>0.6833333333333336</v>
      </c>
      <c r="L23" s="45">
        <f t="shared" si="1"/>
        <v>0.7770833333333333</v>
      </c>
      <c r="M23" s="81"/>
      <c r="N23" s="9"/>
      <c r="O23" s="9"/>
      <c r="P23" s="9"/>
      <c r="Q23" s="9"/>
      <c r="R23" s="9"/>
      <c r="S23" s="9"/>
      <c r="T23" s="25"/>
      <c r="U23" s="25"/>
      <c r="V23" s="25"/>
      <c r="W23" s="25"/>
    </row>
    <row r="24" spans="1:23" ht="12.75">
      <c r="A24" s="16" t="s">
        <v>195</v>
      </c>
      <c r="B24" s="17">
        <v>7.1</v>
      </c>
      <c r="C24" s="60">
        <v>0.28125</v>
      </c>
      <c r="D24" s="60">
        <f t="shared" si="1"/>
        <v>0.36111111111111105</v>
      </c>
      <c r="E24" s="60">
        <f t="shared" si="1"/>
        <v>0.4166666666666665</v>
      </c>
      <c r="F24" s="60">
        <f t="shared" si="1"/>
        <v>0.53125</v>
      </c>
      <c r="G24" s="60">
        <f t="shared" si="1"/>
        <v>0.607638888888889</v>
      </c>
      <c r="H24" s="60">
        <f t="shared" si="1"/>
        <v>0.6423611111111109</v>
      </c>
      <c r="I24" s="60">
        <f t="shared" si="1"/>
        <v>0.6423611111111113</v>
      </c>
      <c r="J24" s="60">
        <f t="shared" si="1"/>
        <v>0.6597222222222225</v>
      </c>
      <c r="K24" s="60">
        <f t="shared" si="1"/>
        <v>0.6840277777777781</v>
      </c>
      <c r="L24" s="60">
        <f t="shared" si="1"/>
        <v>0.7777777777777779</v>
      </c>
      <c r="M24" s="81"/>
      <c r="N24" s="9"/>
      <c r="O24" s="9"/>
      <c r="P24" s="9"/>
      <c r="Q24" s="9"/>
      <c r="R24" s="9"/>
      <c r="S24" s="9"/>
      <c r="T24" s="25"/>
      <c r="U24" s="25"/>
      <c r="V24" s="25"/>
      <c r="W24" s="25"/>
    </row>
    <row r="25" spans="1:24" ht="12.75">
      <c r="A25" s="27" t="s">
        <v>196</v>
      </c>
      <c r="B25" s="61">
        <v>7.5</v>
      </c>
      <c r="C25" s="45">
        <v>0.28194444444444444</v>
      </c>
      <c r="D25" s="45">
        <f t="shared" si="1"/>
        <v>0.3618055555555555</v>
      </c>
      <c r="E25" s="45">
        <f t="shared" si="1"/>
        <v>0.41736111111111096</v>
      </c>
      <c r="F25" s="45">
        <f t="shared" si="1"/>
        <v>0.5319444444444444</v>
      </c>
      <c r="G25" s="45">
        <f t="shared" si="1"/>
        <v>0.6083333333333334</v>
      </c>
      <c r="H25" s="45">
        <f t="shared" si="1"/>
        <v>0.6430555555555554</v>
      </c>
      <c r="I25" s="45">
        <f t="shared" si="1"/>
        <v>0.6430555555555557</v>
      </c>
      <c r="J25" s="45">
        <f t="shared" si="1"/>
        <v>0.660416666666667</v>
      </c>
      <c r="K25" s="45">
        <f t="shared" si="1"/>
        <v>0.6847222222222225</v>
      </c>
      <c r="L25" s="45">
        <f t="shared" si="1"/>
        <v>0.7784722222222222</v>
      </c>
      <c r="M25" s="81"/>
      <c r="N25" s="9"/>
      <c r="O25" s="9"/>
      <c r="P25" s="9"/>
      <c r="Q25" s="9"/>
      <c r="R25" s="9"/>
      <c r="S25" s="9"/>
      <c r="T25" s="25"/>
      <c r="U25" s="25"/>
      <c r="V25" s="25"/>
      <c r="W25" s="25"/>
      <c r="X25" s="7"/>
    </row>
    <row r="26" spans="1:24" ht="12.75">
      <c r="A26" s="5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9"/>
      <c r="R26" s="9"/>
      <c r="S26" s="9"/>
      <c r="T26" s="9"/>
      <c r="U26" s="9"/>
      <c r="V26" s="9"/>
      <c r="W26" s="9"/>
      <c r="X26" s="7"/>
    </row>
    <row r="27" spans="1:24" ht="12.75">
      <c r="A27" s="5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>
      <c r="A28" s="5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>
      <c r="A29" s="5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.75">
      <c r="A30" s="5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5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>
      <c r="A32" s="5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.75">
      <c r="A33" s="5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>
      <c r="A34" s="5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>
      <c r="A35" s="5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5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3" ht="12.75">
      <c r="A37" s="5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5:24" ht="12.75">
      <c r="O38" s="2" t="s">
        <v>350</v>
      </c>
      <c r="X38" s="7"/>
    </row>
    <row r="39" spans="1:24" ht="12.75">
      <c r="A39" s="4" t="s">
        <v>9</v>
      </c>
      <c r="B39" s="98" t="s">
        <v>10</v>
      </c>
      <c r="C39" s="98"/>
      <c r="D39" s="98"/>
      <c r="E39" s="98"/>
      <c r="F39" s="98"/>
      <c r="G39" s="98"/>
      <c r="H39" s="98"/>
      <c r="I39" s="98"/>
      <c r="J39" s="98"/>
      <c r="K39" s="98"/>
      <c r="L39" s="2"/>
      <c r="M39" s="2"/>
      <c r="N39" s="2"/>
      <c r="O39" s="2"/>
      <c r="P39" s="7"/>
      <c r="Q39" s="7"/>
      <c r="R39" s="7"/>
      <c r="S39" s="7"/>
      <c r="T39" s="7"/>
      <c r="U39" s="7"/>
      <c r="V39" s="7"/>
      <c r="W39" s="7"/>
      <c r="X39" s="7"/>
    </row>
    <row r="40" spans="2:24" ht="12.75">
      <c r="B40" s="1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7"/>
      <c r="Q40" s="7"/>
      <c r="R40" s="7"/>
      <c r="S40" s="7"/>
      <c r="T40" s="7"/>
      <c r="U40" s="7"/>
      <c r="V40" s="7"/>
      <c r="W40" s="7"/>
      <c r="X40" s="7"/>
    </row>
    <row r="41" spans="2:24" ht="12.75">
      <c r="B41" s="1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 t="s">
        <v>101</v>
      </c>
      <c r="P41" s="7"/>
      <c r="Q41" s="7"/>
      <c r="R41" s="7"/>
      <c r="S41" s="7"/>
      <c r="T41" s="7"/>
      <c r="U41" s="7"/>
      <c r="V41" s="7"/>
      <c r="W41" s="7"/>
      <c r="X41" s="7"/>
    </row>
    <row r="42" spans="1:23" ht="12.75">
      <c r="A42" s="99" t="s">
        <v>42</v>
      </c>
      <c r="B42" s="99"/>
      <c r="C42" s="99"/>
      <c r="D42" s="3"/>
      <c r="E42" s="98" t="s">
        <v>45</v>
      </c>
      <c r="F42" s="98"/>
      <c r="G42" s="98"/>
      <c r="H42" s="98"/>
      <c r="I42" s="98"/>
      <c r="J42" s="98"/>
      <c r="K42" s="98"/>
      <c r="L42" s="98"/>
      <c r="M42" s="98"/>
      <c r="N42" s="98"/>
      <c r="O42" s="2"/>
      <c r="P42" s="7"/>
      <c r="Q42" s="7"/>
      <c r="R42" s="7"/>
      <c r="S42" s="7"/>
      <c r="T42" s="7"/>
      <c r="U42" s="7"/>
      <c r="V42" s="7"/>
      <c r="W42" s="7"/>
    </row>
    <row r="43" spans="2:15" ht="12.75">
      <c r="B43" s="1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</row>
    <row r="44" spans="2:15" ht="12.75">
      <c r="B44" s="1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</row>
    <row r="45" spans="1:15" ht="12.75">
      <c r="A45" s="19" t="s">
        <v>0</v>
      </c>
      <c r="B45" s="19" t="s">
        <v>4</v>
      </c>
      <c r="C45" s="62" t="s">
        <v>156</v>
      </c>
      <c r="D45" s="62" t="s">
        <v>369</v>
      </c>
      <c r="E45" s="62" t="s">
        <v>156</v>
      </c>
      <c r="F45" s="62" t="s">
        <v>372</v>
      </c>
      <c r="G45" s="62" t="s">
        <v>352</v>
      </c>
      <c r="H45" s="62" t="s">
        <v>371</v>
      </c>
      <c r="I45" s="62" t="s">
        <v>158</v>
      </c>
      <c r="J45" s="62" t="s">
        <v>352</v>
      </c>
      <c r="K45" s="62" t="s">
        <v>167</v>
      </c>
      <c r="L45" s="62" t="s">
        <v>5</v>
      </c>
      <c r="M45" s="62" t="s">
        <v>174</v>
      </c>
      <c r="N45" s="62" t="s">
        <v>370</v>
      </c>
      <c r="O45" s="37"/>
    </row>
    <row r="46" spans="1:15" ht="12.75">
      <c r="A46" s="5" t="s">
        <v>46</v>
      </c>
      <c r="B46" s="8">
        <v>0</v>
      </c>
      <c r="C46" s="30">
        <v>0.31180555555555556</v>
      </c>
      <c r="D46" s="30">
        <v>0.3951388888888889</v>
      </c>
      <c r="E46" s="30">
        <v>0.45069444444444445</v>
      </c>
      <c r="F46" s="30">
        <v>0.5618055555555556</v>
      </c>
      <c r="G46" s="30">
        <v>0.5618055555555556</v>
      </c>
      <c r="H46" s="30">
        <v>0.5618055555555556</v>
      </c>
      <c r="I46" s="30">
        <v>0.6381944444444444</v>
      </c>
      <c r="J46" s="30">
        <v>0.6381944444444444</v>
      </c>
      <c r="K46" s="30">
        <v>0.6729166666666666</v>
      </c>
      <c r="L46" s="30">
        <v>0.69375</v>
      </c>
      <c r="M46" s="30">
        <v>0.7145833333333332</v>
      </c>
      <c r="N46" s="30">
        <v>0.8083333333333332</v>
      </c>
      <c r="O46" s="39"/>
    </row>
    <row r="47" spans="1:15" ht="12.75">
      <c r="A47" s="16" t="s">
        <v>47</v>
      </c>
      <c r="B47" s="17">
        <v>0.4</v>
      </c>
      <c r="C47" s="63">
        <v>0.3125</v>
      </c>
      <c r="D47" s="63">
        <f aca="true" t="shared" si="2" ref="D47:D59">C47+D46-C46</f>
        <v>0.39583333333333337</v>
      </c>
      <c r="E47" s="63">
        <f aca="true" t="shared" si="3" ref="E47:E59">D47+E46-D46</f>
        <v>0.4513888888888889</v>
      </c>
      <c r="F47" s="63">
        <f aca="true" t="shared" si="4" ref="F47:F59">E47+F46-E46</f>
        <v>0.5625</v>
      </c>
      <c r="G47" s="63">
        <f aca="true" t="shared" si="5" ref="G47:G59">F47+G46-F46</f>
        <v>0.5624999999999999</v>
      </c>
      <c r="H47" s="63">
        <f aca="true" t="shared" si="6" ref="H47:H59">G47+H46-G46</f>
        <v>0.5624999999999999</v>
      </c>
      <c r="I47" s="63">
        <f aca="true" t="shared" si="7" ref="I47:I59">H47+I46-H46</f>
        <v>0.6388888888888887</v>
      </c>
      <c r="J47" s="63">
        <f aca="true" t="shared" si="8" ref="J47:J59">I47+J46-I46</f>
        <v>0.6388888888888887</v>
      </c>
      <c r="K47" s="63">
        <f aca="true" t="shared" si="9" ref="K47:K54">J47+K46-J46</f>
        <v>0.673611111111111</v>
      </c>
      <c r="L47" s="63">
        <f aca="true" t="shared" si="10" ref="L47:L54">K47+L46-K46</f>
        <v>0.6944444444444444</v>
      </c>
      <c r="M47" s="63">
        <f aca="true" t="shared" si="11" ref="M47:M59">L47+M46-L46</f>
        <v>0.7152777777777778</v>
      </c>
      <c r="N47" s="63">
        <f aca="true" t="shared" si="12" ref="N47:N59">M47+N46-M46</f>
        <v>0.8090277777777778</v>
      </c>
      <c r="O47" s="39"/>
    </row>
    <row r="48" spans="1:15" ht="12.75">
      <c r="A48" s="5" t="s">
        <v>48</v>
      </c>
      <c r="B48" s="8">
        <v>1</v>
      </c>
      <c r="C48" s="30">
        <v>0.31319444444444444</v>
      </c>
      <c r="D48" s="30">
        <f t="shared" si="2"/>
        <v>0.3965277777777778</v>
      </c>
      <c r="E48" s="30">
        <f t="shared" si="3"/>
        <v>0.4520833333333333</v>
      </c>
      <c r="F48" s="30">
        <f t="shared" si="4"/>
        <v>0.5631944444444446</v>
      </c>
      <c r="G48" s="30">
        <f t="shared" si="5"/>
        <v>0.5631944444444446</v>
      </c>
      <c r="H48" s="30">
        <f t="shared" si="6"/>
        <v>0.5631944444444447</v>
      </c>
      <c r="I48" s="30">
        <f t="shared" si="7"/>
        <v>0.6395833333333335</v>
      </c>
      <c r="J48" s="30">
        <f t="shared" si="8"/>
        <v>0.6395833333333335</v>
      </c>
      <c r="K48" s="30">
        <f t="shared" si="9"/>
        <v>0.6743055555555558</v>
      </c>
      <c r="L48" s="30">
        <f t="shared" si="10"/>
        <v>0.6951388888888893</v>
      </c>
      <c r="M48" s="30">
        <f t="shared" si="11"/>
        <v>0.7159722222222227</v>
      </c>
      <c r="N48" s="30">
        <f t="shared" si="12"/>
        <v>0.8097222222222226</v>
      </c>
      <c r="O48" s="39"/>
    </row>
    <row r="49" spans="1:15" ht="12.75">
      <c r="A49" s="16" t="s">
        <v>49</v>
      </c>
      <c r="B49" s="17">
        <f>7.5-B22</f>
        <v>1.7999999999999998</v>
      </c>
      <c r="C49" s="63">
        <v>0.31527777777777777</v>
      </c>
      <c r="D49" s="63">
        <f t="shared" si="2"/>
        <v>0.39861111111111114</v>
      </c>
      <c r="E49" s="63">
        <f t="shared" si="3"/>
        <v>0.4541666666666666</v>
      </c>
      <c r="F49" s="63">
        <f t="shared" si="4"/>
        <v>0.5652777777777779</v>
      </c>
      <c r="G49" s="63">
        <f t="shared" si="5"/>
        <v>0.5652777777777778</v>
      </c>
      <c r="H49" s="63">
        <f t="shared" si="6"/>
        <v>0.5652777777777778</v>
      </c>
      <c r="I49" s="63">
        <f t="shared" si="7"/>
        <v>0.6416666666666665</v>
      </c>
      <c r="J49" s="63">
        <f t="shared" si="8"/>
        <v>0.6416666666666665</v>
      </c>
      <c r="K49" s="63">
        <f t="shared" si="9"/>
        <v>0.6763888888888888</v>
      </c>
      <c r="L49" s="63">
        <f t="shared" si="10"/>
        <v>0.6972222222222223</v>
      </c>
      <c r="M49" s="63">
        <f t="shared" si="11"/>
        <v>0.7180555555555558</v>
      </c>
      <c r="N49" s="63">
        <f t="shared" si="12"/>
        <v>0.8118055555555557</v>
      </c>
      <c r="O49" s="39"/>
    </row>
    <row r="50" spans="1:15" ht="12.75">
      <c r="A50" s="5" t="s">
        <v>50</v>
      </c>
      <c r="B50" s="8">
        <f>7.5-B21</f>
        <v>2.2</v>
      </c>
      <c r="C50" s="30">
        <v>0.3159722222222222</v>
      </c>
      <c r="D50" s="30">
        <f t="shared" si="2"/>
        <v>0.3993055555555556</v>
      </c>
      <c r="E50" s="30">
        <f t="shared" si="3"/>
        <v>0.45486111111111105</v>
      </c>
      <c r="F50" s="30">
        <f t="shared" si="4"/>
        <v>0.5659722222222223</v>
      </c>
      <c r="G50" s="30">
        <f t="shared" si="5"/>
        <v>0.5659722222222222</v>
      </c>
      <c r="H50" s="30">
        <f t="shared" si="6"/>
        <v>0.5659722222222223</v>
      </c>
      <c r="I50" s="30">
        <f t="shared" si="7"/>
        <v>0.6423611111111112</v>
      </c>
      <c r="J50" s="30">
        <f t="shared" si="8"/>
        <v>0.6423611111111113</v>
      </c>
      <c r="K50" s="30">
        <f t="shared" si="9"/>
        <v>0.6770833333333336</v>
      </c>
      <c r="L50" s="30">
        <f t="shared" si="10"/>
        <v>0.6979166666666671</v>
      </c>
      <c r="M50" s="30">
        <f t="shared" si="11"/>
        <v>0.7187500000000006</v>
      </c>
      <c r="N50" s="30">
        <f t="shared" si="12"/>
        <v>0.8125000000000006</v>
      </c>
      <c r="O50" s="39"/>
    </row>
    <row r="51" spans="1:15" ht="12.75">
      <c r="A51" s="16" t="s">
        <v>51</v>
      </c>
      <c r="B51" s="17">
        <v>2.7</v>
      </c>
      <c r="C51" s="63">
        <v>0.31666666666666665</v>
      </c>
      <c r="D51" s="63">
        <f t="shared" si="2"/>
        <v>0.4</v>
      </c>
      <c r="E51" s="63">
        <f t="shared" si="3"/>
        <v>0.4555555555555555</v>
      </c>
      <c r="F51" s="63">
        <f t="shared" si="4"/>
        <v>0.5666666666666668</v>
      </c>
      <c r="G51" s="63">
        <f t="shared" si="5"/>
        <v>0.5666666666666667</v>
      </c>
      <c r="H51" s="63">
        <f t="shared" si="6"/>
        <v>0.5666666666666668</v>
      </c>
      <c r="I51" s="63">
        <f t="shared" si="7"/>
        <v>0.6430555555555557</v>
      </c>
      <c r="J51" s="63">
        <f t="shared" si="8"/>
        <v>0.6430555555555557</v>
      </c>
      <c r="K51" s="63">
        <f t="shared" si="9"/>
        <v>0.6777777777777779</v>
      </c>
      <c r="L51" s="63">
        <f t="shared" si="10"/>
        <v>0.6986111111111114</v>
      </c>
      <c r="M51" s="63">
        <f t="shared" si="11"/>
        <v>0.7194444444444449</v>
      </c>
      <c r="N51" s="63">
        <f t="shared" si="12"/>
        <v>0.8131944444444449</v>
      </c>
      <c r="O51" s="39"/>
    </row>
    <row r="52" spans="1:15" ht="12.75">
      <c r="A52" s="5" t="s">
        <v>52</v>
      </c>
      <c r="B52" s="8">
        <f>7.5-B19</f>
        <v>3.2</v>
      </c>
      <c r="C52" s="30">
        <v>0.31736111111111115</v>
      </c>
      <c r="D52" s="30">
        <f t="shared" si="2"/>
        <v>0.40069444444444446</v>
      </c>
      <c r="E52" s="30">
        <f t="shared" si="3"/>
        <v>0.45624999999999993</v>
      </c>
      <c r="F52" s="30">
        <f t="shared" si="4"/>
        <v>0.5673611111111112</v>
      </c>
      <c r="G52" s="30">
        <f t="shared" si="5"/>
        <v>0.5673611111111111</v>
      </c>
      <c r="H52" s="30">
        <f t="shared" si="6"/>
        <v>0.5673611111111112</v>
      </c>
      <c r="I52" s="30">
        <f t="shared" si="7"/>
        <v>0.6437500000000002</v>
      </c>
      <c r="J52" s="30">
        <f t="shared" si="8"/>
        <v>0.6437500000000003</v>
      </c>
      <c r="K52" s="30">
        <f t="shared" si="9"/>
        <v>0.6784722222222226</v>
      </c>
      <c r="L52" s="30">
        <f t="shared" si="10"/>
        <v>0.6993055555555562</v>
      </c>
      <c r="M52" s="30">
        <f t="shared" si="11"/>
        <v>0.7201388888888897</v>
      </c>
      <c r="N52" s="30">
        <f t="shared" si="12"/>
        <v>0.8138888888888897</v>
      </c>
      <c r="O52" s="39"/>
    </row>
    <row r="53" spans="1:15" ht="12.75">
      <c r="A53" s="16" t="s">
        <v>53</v>
      </c>
      <c r="B53" s="17">
        <f>7.5-B18</f>
        <v>3.9</v>
      </c>
      <c r="C53" s="63">
        <v>0.31875000000000003</v>
      </c>
      <c r="D53" s="63">
        <f t="shared" si="2"/>
        <v>0.4020833333333334</v>
      </c>
      <c r="E53" s="63">
        <f t="shared" si="3"/>
        <v>0.45763888888888893</v>
      </c>
      <c r="F53" s="63">
        <f t="shared" si="4"/>
        <v>0.5687500000000002</v>
      </c>
      <c r="G53" s="63">
        <f t="shared" si="5"/>
        <v>0.5687500000000001</v>
      </c>
      <c r="H53" s="63">
        <f t="shared" si="6"/>
        <v>0.5687500000000002</v>
      </c>
      <c r="I53" s="63">
        <f t="shared" si="7"/>
        <v>0.6451388888888892</v>
      </c>
      <c r="J53" s="63">
        <f t="shared" si="8"/>
        <v>0.6451388888888893</v>
      </c>
      <c r="K53" s="63">
        <f t="shared" si="9"/>
        <v>0.6798611111111117</v>
      </c>
      <c r="L53" s="63">
        <f t="shared" si="10"/>
        <v>0.7006944444444452</v>
      </c>
      <c r="M53" s="63">
        <f t="shared" si="11"/>
        <v>0.7215277777777785</v>
      </c>
      <c r="N53" s="63">
        <f t="shared" si="12"/>
        <v>0.8152777777777785</v>
      </c>
      <c r="O53" s="39"/>
    </row>
    <row r="54" spans="1:15" ht="12.75">
      <c r="A54" s="5" t="s">
        <v>54</v>
      </c>
      <c r="B54" s="8">
        <f>7.5-B17</f>
        <v>4.5</v>
      </c>
      <c r="C54" s="30">
        <v>0.3194444444444445</v>
      </c>
      <c r="D54" s="30">
        <f t="shared" si="2"/>
        <v>0.40277777777777785</v>
      </c>
      <c r="E54" s="30">
        <f t="shared" si="3"/>
        <v>0.4583333333333334</v>
      </c>
      <c r="F54" s="30">
        <f t="shared" si="4"/>
        <v>0.5694444444444446</v>
      </c>
      <c r="G54" s="30">
        <f t="shared" si="5"/>
        <v>0.5694444444444445</v>
      </c>
      <c r="H54" s="30">
        <f t="shared" si="6"/>
        <v>0.5694444444444446</v>
      </c>
      <c r="I54" s="30">
        <f t="shared" si="7"/>
        <v>0.6458333333333336</v>
      </c>
      <c r="J54" s="30">
        <f t="shared" si="8"/>
        <v>0.6458333333333337</v>
      </c>
      <c r="K54" s="30">
        <f t="shared" si="9"/>
        <v>0.6805555555555561</v>
      </c>
      <c r="L54" s="30">
        <f t="shared" si="10"/>
        <v>0.7013888888888897</v>
      </c>
      <c r="M54" s="30">
        <f t="shared" si="11"/>
        <v>0.7222222222222232</v>
      </c>
      <c r="N54" s="30">
        <f t="shared" si="12"/>
        <v>0.8159722222222233</v>
      </c>
      <c r="O54" s="39"/>
    </row>
    <row r="55" spans="1:15" ht="12.75">
      <c r="A55" s="16" t="s">
        <v>55</v>
      </c>
      <c r="B55" s="17">
        <f>7.5-B16</f>
        <v>5.1</v>
      </c>
      <c r="C55" s="63">
        <v>0.32083333333333336</v>
      </c>
      <c r="D55" s="63">
        <f t="shared" si="2"/>
        <v>0.40416666666666673</v>
      </c>
      <c r="E55" s="63">
        <f t="shared" si="3"/>
        <v>0.4597222222222223</v>
      </c>
      <c r="F55" s="63">
        <f t="shared" si="4"/>
        <v>0.5708333333333335</v>
      </c>
      <c r="G55" s="63">
        <f t="shared" si="5"/>
        <v>0.5708333333333333</v>
      </c>
      <c r="H55" s="63">
        <f t="shared" si="6"/>
        <v>0.5708333333333334</v>
      </c>
      <c r="I55" s="63">
        <f t="shared" si="7"/>
        <v>0.6472222222222224</v>
      </c>
      <c r="J55" s="63">
        <f t="shared" si="8"/>
        <v>0.6472222222222225</v>
      </c>
      <c r="K55" s="63"/>
      <c r="L55" s="63">
        <f>I55+L54-I54</f>
        <v>0.7027777777777785</v>
      </c>
      <c r="M55" s="63">
        <f t="shared" si="11"/>
        <v>0.7236111111111119</v>
      </c>
      <c r="N55" s="63">
        <f t="shared" si="12"/>
        <v>0.8173611111111119</v>
      </c>
      <c r="O55" s="39"/>
    </row>
    <row r="56" spans="1:15" ht="12.75">
      <c r="A56" s="5" t="s">
        <v>56</v>
      </c>
      <c r="B56" s="8">
        <f>7.5-B15</f>
        <v>5.7</v>
      </c>
      <c r="C56" s="30">
        <v>0.32222222222222224</v>
      </c>
      <c r="D56" s="30">
        <f t="shared" si="2"/>
        <v>0.4055555555555556</v>
      </c>
      <c r="E56" s="30">
        <f t="shared" si="3"/>
        <v>0.4611111111111112</v>
      </c>
      <c r="F56" s="30">
        <f t="shared" si="4"/>
        <v>0.5722222222222224</v>
      </c>
      <c r="G56" s="30">
        <f t="shared" si="5"/>
        <v>0.5722222222222222</v>
      </c>
      <c r="H56" s="30">
        <f t="shared" si="6"/>
        <v>0.5722222222222224</v>
      </c>
      <c r="I56" s="30">
        <f t="shared" si="7"/>
        <v>0.6486111111111114</v>
      </c>
      <c r="J56" s="30">
        <f t="shared" si="8"/>
        <v>0.6486111111111115</v>
      </c>
      <c r="K56" s="30"/>
      <c r="L56" s="30">
        <f>I56+L55-I55</f>
        <v>0.7041666666666675</v>
      </c>
      <c r="M56" s="30">
        <f t="shared" si="11"/>
        <v>0.7250000000000009</v>
      </c>
      <c r="N56" s="30">
        <f t="shared" si="12"/>
        <v>0.818750000000001</v>
      </c>
      <c r="O56" s="39"/>
    </row>
    <row r="57" spans="1:15" ht="12.75">
      <c r="A57" s="16" t="s">
        <v>57</v>
      </c>
      <c r="B57" s="17">
        <f>7.5-B14</f>
        <v>6.4</v>
      </c>
      <c r="C57" s="63">
        <v>0.3236111111111111</v>
      </c>
      <c r="D57" s="63">
        <f t="shared" si="2"/>
        <v>0.4069444444444445</v>
      </c>
      <c r="E57" s="63">
        <f t="shared" si="3"/>
        <v>0.4625000000000001</v>
      </c>
      <c r="F57" s="63">
        <f t="shared" si="4"/>
        <v>0.5736111111111113</v>
      </c>
      <c r="G57" s="63">
        <f t="shared" si="5"/>
        <v>0.5736111111111111</v>
      </c>
      <c r="H57" s="63">
        <f t="shared" si="6"/>
        <v>0.5736111111111113</v>
      </c>
      <c r="I57" s="63">
        <f t="shared" si="7"/>
        <v>0.6500000000000004</v>
      </c>
      <c r="J57" s="63">
        <f t="shared" si="8"/>
        <v>0.6500000000000005</v>
      </c>
      <c r="K57" s="63"/>
      <c r="L57" s="63">
        <f>I57+L56-I56</f>
        <v>0.7055555555555565</v>
      </c>
      <c r="M57" s="63">
        <f t="shared" si="11"/>
        <v>0.7263888888888899</v>
      </c>
      <c r="N57" s="63">
        <f t="shared" si="12"/>
        <v>0.82013888888889</v>
      </c>
      <c r="O57" s="39"/>
    </row>
    <row r="58" spans="1:15" ht="12.75">
      <c r="A58" s="5" t="s">
        <v>58</v>
      </c>
      <c r="B58" s="8">
        <f>7.5-B13</f>
        <v>6.8</v>
      </c>
      <c r="C58" s="30">
        <v>0.32430555555555557</v>
      </c>
      <c r="D58" s="30">
        <f t="shared" si="2"/>
        <v>0.40763888888888894</v>
      </c>
      <c r="E58" s="30">
        <f t="shared" si="3"/>
        <v>0.4631944444444445</v>
      </c>
      <c r="F58" s="30">
        <f t="shared" si="4"/>
        <v>0.5743055555555556</v>
      </c>
      <c r="G58" s="30">
        <f t="shared" si="5"/>
        <v>0.5743055555555554</v>
      </c>
      <c r="H58" s="30">
        <f t="shared" si="6"/>
        <v>0.5743055555555556</v>
      </c>
      <c r="I58" s="30">
        <f t="shared" si="7"/>
        <v>0.6506944444444447</v>
      </c>
      <c r="J58" s="30">
        <f t="shared" si="8"/>
        <v>0.6506944444444449</v>
      </c>
      <c r="K58" s="29"/>
      <c r="L58" s="30">
        <f>I58+L57-I57</f>
        <v>0.7062500000000007</v>
      </c>
      <c r="M58" s="30">
        <f t="shared" si="11"/>
        <v>0.7270833333333341</v>
      </c>
      <c r="N58" s="30">
        <f t="shared" si="12"/>
        <v>0.8208333333333342</v>
      </c>
      <c r="O58" s="37"/>
    </row>
    <row r="59" spans="1:15" ht="12.75">
      <c r="A59" s="16" t="s">
        <v>59</v>
      </c>
      <c r="B59" s="17">
        <f>7.5-B12</f>
        <v>7</v>
      </c>
      <c r="C59" s="63">
        <v>0.325</v>
      </c>
      <c r="D59" s="63">
        <f t="shared" si="2"/>
        <v>0.4083333333333334</v>
      </c>
      <c r="E59" s="63">
        <f t="shared" si="3"/>
        <v>0.46388888888888896</v>
      </c>
      <c r="F59" s="63">
        <f t="shared" si="4"/>
        <v>0.5750000000000002</v>
      </c>
      <c r="G59" s="63">
        <f t="shared" si="5"/>
        <v>0.575</v>
      </c>
      <c r="H59" s="63">
        <f t="shared" si="6"/>
        <v>0.5750000000000002</v>
      </c>
      <c r="I59" s="63">
        <f t="shared" si="7"/>
        <v>0.6513888888888892</v>
      </c>
      <c r="J59" s="63">
        <f t="shared" si="8"/>
        <v>0.6513888888888895</v>
      </c>
      <c r="K59" s="62"/>
      <c r="L59" s="63">
        <f>I59+L58-I58</f>
        <v>0.7069444444444453</v>
      </c>
      <c r="M59" s="63">
        <f t="shared" si="11"/>
        <v>0.7277777777777787</v>
      </c>
      <c r="N59" s="63">
        <f t="shared" si="12"/>
        <v>0.8215277777777789</v>
      </c>
      <c r="O59" s="37"/>
    </row>
    <row r="60" spans="1:15" ht="12.75">
      <c r="A60" s="5" t="s">
        <v>197</v>
      </c>
      <c r="B60" s="8">
        <f>7.5-B11</f>
        <v>7.2</v>
      </c>
      <c r="C60" s="29" t="s">
        <v>153</v>
      </c>
      <c r="D60" s="29" t="s">
        <v>153</v>
      </c>
      <c r="E60" s="29" t="s">
        <v>153</v>
      </c>
      <c r="F60" s="30">
        <v>0.5756944444444444</v>
      </c>
      <c r="G60" s="30">
        <v>0.5756944444444444</v>
      </c>
      <c r="H60" s="29" t="s">
        <v>153</v>
      </c>
      <c r="I60" s="29" t="s">
        <v>153</v>
      </c>
      <c r="J60" s="29" t="s">
        <v>153</v>
      </c>
      <c r="K60" s="29"/>
      <c r="L60" s="29" t="s">
        <v>153</v>
      </c>
      <c r="M60" s="29" t="s">
        <v>153</v>
      </c>
      <c r="N60" s="29" t="s">
        <v>153</v>
      </c>
      <c r="O60" s="37"/>
    </row>
    <row r="61" spans="1:15" ht="12.75">
      <c r="A61" s="16" t="s">
        <v>60</v>
      </c>
      <c r="B61" s="17">
        <v>7.5</v>
      </c>
      <c r="C61" s="62" t="s">
        <v>153</v>
      </c>
      <c r="D61" s="62" t="s">
        <v>153</v>
      </c>
      <c r="E61" s="62" t="s">
        <v>153</v>
      </c>
      <c r="F61" s="63">
        <v>0.576388888888889</v>
      </c>
      <c r="G61" s="63">
        <v>0.576388888888889</v>
      </c>
      <c r="H61" s="62" t="s">
        <v>153</v>
      </c>
      <c r="I61" s="62" t="s">
        <v>153</v>
      </c>
      <c r="J61" s="62" t="s">
        <v>153</v>
      </c>
      <c r="K61" s="62"/>
      <c r="L61" s="62" t="s">
        <v>153</v>
      </c>
      <c r="M61" s="62" t="s">
        <v>153</v>
      </c>
      <c r="N61" s="62" t="s">
        <v>153</v>
      </c>
      <c r="O61" s="37"/>
    </row>
    <row r="62" spans="1:15" ht="12.75">
      <c r="A62" s="5" t="s">
        <v>198</v>
      </c>
      <c r="B62" s="8">
        <v>7.5</v>
      </c>
      <c r="C62" s="30">
        <v>0.3263888888888889</v>
      </c>
      <c r="D62" s="30">
        <v>0.40972222222222227</v>
      </c>
      <c r="E62" s="30">
        <v>0.46527777777777773</v>
      </c>
      <c r="F62" s="29"/>
      <c r="G62" s="29"/>
      <c r="H62" s="30">
        <v>0.576388888888889</v>
      </c>
      <c r="I62" s="30">
        <v>0.6527777777777778</v>
      </c>
      <c r="J62" s="30">
        <v>0.6527777777777778</v>
      </c>
      <c r="K62" s="29"/>
      <c r="L62" s="30">
        <v>0.7083333333333334</v>
      </c>
      <c r="M62" s="30">
        <v>0.7291666666666666</v>
      </c>
      <c r="N62" s="30">
        <v>0.8229166666666666</v>
      </c>
      <c r="O62" s="29"/>
    </row>
  </sheetData>
  <sheetProtection/>
  <mergeCells count="6">
    <mergeCell ref="A42:C42"/>
    <mergeCell ref="E42:N42"/>
    <mergeCell ref="B2:K2"/>
    <mergeCell ref="A5:C5"/>
    <mergeCell ref="E5:N5"/>
    <mergeCell ref="B39:K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73"/>
  <sheetViews>
    <sheetView zoomScale="110" zoomScaleNormal="110" zoomScalePageLayoutView="0" workbookViewId="0" topLeftCell="A40">
      <selection activeCell="A28" sqref="A28"/>
    </sheetView>
  </sheetViews>
  <sheetFormatPr defaultColWidth="9.00390625" defaultRowHeight="12.75"/>
  <cols>
    <col min="1" max="1" width="33.625" style="0" customWidth="1"/>
    <col min="2" max="2" width="3.75390625" style="0" customWidth="1"/>
    <col min="3" max="12" width="5.125" style="0" customWidth="1"/>
    <col min="13" max="13" width="10.25390625" style="0" customWidth="1"/>
    <col min="14" max="23" width="5.125" style="0" customWidth="1"/>
  </cols>
  <sheetData>
    <row r="2" spans="1:15" ht="12.75">
      <c r="A2" s="4" t="s">
        <v>9</v>
      </c>
      <c r="B2" s="98" t="s">
        <v>10</v>
      </c>
      <c r="C2" s="98"/>
      <c r="D2" s="98"/>
      <c r="E2" s="98"/>
      <c r="F2" s="98"/>
      <c r="G2" s="98"/>
      <c r="H2" s="98"/>
      <c r="I2" s="98"/>
      <c r="J2" s="98"/>
      <c r="K2" s="98"/>
      <c r="L2" s="2"/>
      <c r="M2" s="2"/>
      <c r="N2" s="2" t="s">
        <v>351</v>
      </c>
      <c r="O2" s="2"/>
    </row>
    <row r="3" spans="2:15" ht="12.75">
      <c r="B3" s="1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</row>
    <row r="4" spans="2:15" ht="12.75">
      <c r="B4" s="1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 t="s">
        <v>100</v>
      </c>
      <c r="O4" s="2"/>
    </row>
    <row r="5" spans="1:15" ht="12.75">
      <c r="A5" s="99" t="s">
        <v>61</v>
      </c>
      <c r="B5" s="99"/>
      <c r="C5" s="99"/>
      <c r="D5" s="3"/>
      <c r="E5" s="98" t="s">
        <v>64</v>
      </c>
      <c r="F5" s="98"/>
      <c r="G5" s="98"/>
      <c r="H5" s="98"/>
      <c r="I5" s="98"/>
      <c r="J5" s="98"/>
      <c r="K5" s="98"/>
      <c r="L5" s="98"/>
      <c r="M5" s="98"/>
      <c r="N5" s="2"/>
      <c r="O5" s="2"/>
    </row>
    <row r="6" spans="2:15" ht="12.75">
      <c r="B6" s="1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</row>
    <row r="7" spans="2:15" ht="12.75">
      <c r="B7" s="1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</row>
    <row r="8" spans="1:22" ht="12.75">
      <c r="A8" s="19" t="s">
        <v>0</v>
      </c>
      <c r="B8" s="19" t="s">
        <v>4</v>
      </c>
      <c r="C8" s="64" t="s">
        <v>355</v>
      </c>
      <c r="D8" s="64" t="s">
        <v>199</v>
      </c>
      <c r="E8" s="64" t="s">
        <v>91</v>
      </c>
      <c r="F8" s="64" t="s">
        <v>199</v>
      </c>
      <c r="G8" s="64" t="s">
        <v>356</v>
      </c>
      <c r="H8" s="64" t="s">
        <v>91</v>
      </c>
      <c r="I8" s="64" t="s">
        <v>199</v>
      </c>
      <c r="J8" s="64" t="s">
        <v>200</v>
      </c>
      <c r="K8" s="64" t="s">
        <v>199</v>
      </c>
      <c r="L8" s="7"/>
      <c r="M8" s="7"/>
      <c r="N8" s="7"/>
      <c r="O8" s="6"/>
      <c r="P8" s="6"/>
      <c r="Q8" s="6"/>
      <c r="R8" s="6"/>
      <c r="S8" s="6"/>
      <c r="T8" s="6"/>
      <c r="U8" s="6"/>
      <c r="V8" s="6"/>
    </row>
    <row r="9" spans="1:22" ht="12.75">
      <c r="A9" s="5" t="s">
        <v>3</v>
      </c>
      <c r="B9" s="40">
        <v>0</v>
      </c>
      <c r="C9" s="50">
        <v>0.34722222222222227</v>
      </c>
      <c r="D9" s="6"/>
      <c r="E9" s="50">
        <v>0.4236111111111111</v>
      </c>
      <c r="F9" s="6"/>
      <c r="G9" s="50">
        <v>0.517361111111111</v>
      </c>
      <c r="H9" s="50">
        <v>0.5833333333333334</v>
      </c>
      <c r="I9" s="6"/>
      <c r="J9" s="6"/>
      <c r="K9" s="50">
        <v>0.7881944444444445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>
      <c r="A10" s="16" t="s">
        <v>39</v>
      </c>
      <c r="B10" s="65">
        <f>B9+0.5</f>
        <v>0.5</v>
      </c>
      <c r="C10" s="66">
        <v>0.34791666666666665</v>
      </c>
      <c r="D10" s="19"/>
      <c r="E10" s="66">
        <v>0.42430555555555555</v>
      </c>
      <c r="F10" s="19"/>
      <c r="G10" s="66">
        <v>0.5180555555555556</v>
      </c>
      <c r="H10" s="66">
        <v>0.5840277777777778</v>
      </c>
      <c r="I10" s="19" t="s">
        <v>201</v>
      </c>
      <c r="J10" s="19"/>
      <c r="K10" s="66">
        <v>0.7888888888888889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5" t="s">
        <v>40</v>
      </c>
      <c r="B11" s="40">
        <f>B10+0.2</f>
        <v>0.7</v>
      </c>
      <c r="C11" s="50">
        <v>0.34861111111111115</v>
      </c>
      <c r="D11" s="6"/>
      <c r="E11" s="50">
        <v>0.425</v>
      </c>
      <c r="F11" s="6"/>
      <c r="G11" s="50">
        <v>0.5187499999999999</v>
      </c>
      <c r="H11" s="50">
        <v>0.5847222222222223</v>
      </c>
      <c r="I11" s="6" t="s">
        <v>202</v>
      </c>
      <c r="J11" s="6"/>
      <c r="K11" s="50">
        <v>0.7895833333333333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>
      <c r="A12" s="16" t="s">
        <v>203</v>
      </c>
      <c r="B12" s="65">
        <f>B11+0.4</f>
        <v>1.1</v>
      </c>
      <c r="C12" s="66">
        <v>0.34930555555555554</v>
      </c>
      <c r="D12" s="19"/>
      <c r="E12" s="66">
        <v>0.42569444444444443</v>
      </c>
      <c r="F12" s="19"/>
      <c r="G12" s="66">
        <v>0.5194444444444445</v>
      </c>
      <c r="H12" s="66">
        <v>0.5854166666666667</v>
      </c>
      <c r="I12" s="19"/>
      <c r="J12" s="19"/>
      <c r="K12" s="66">
        <v>0.7902777777777777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>
      <c r="A13" s="5" t="s">
        <v>204</v>
      </c>
      <c r="B13" s="40">
        <v>1.7</v>
      </c>
      <c r="C13" s="50">
        <v>0.3506944444444444</v>
      </c>
      <c r="D13" s="6"/>
      <c r="E13" s="50">
        <v>0.4270833333333333</v>
      </c>
      <c r="F13" s="6"/>
      <c r="G13" s="50">
        <v>0.5208333333333334</v>
      </c>
      <c r="H13" s="50">
        <v>0.5868055555555556</v>
      </c>
      <c r="I13" s="6"/>
      <c r="J13" s="6"/>
      <c r="K13" s="50">
        <v>0.7916666666666666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>
      <c r="A14" s="16" t="s">
        <v>62</v>
      </c>
      <c r="B14" s="67">
        <v>2.3</v>
      </c>
      <c r="C14" s="66">
        <v>0.3520833333333333</v>
      </c>
      <c r="D14" s="66">
        <v>0.3729166666666666</v>
      </c>
      <c r="E14" s="66">
        <v>0.4284722222222222</v>
      </c>
      <c r="F14" s="66">
        <v>0.4875</v>
      </c>
      <c r="G14" s="66">
        <v>0.5222222222222223</v>
      </c>
      <c r="H14" s="66">
        <v>0.5881944444444445</v>
      </c>
      <c r="I14" s="66">
        <v>0.6645833333333333</v>
      </c>
      <c r="J14" s="66">
        <v>0.7305555555555556</v>
      </c>
      <c r="K14" s="66">
        <v>0.7930555555555556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>
      <c r="A15" s="5" t="s">
        <v>205</v>
      </c>
      <c r="B15" s="41">
        <f>B14+0.6</f>
        <v>2.9</v>
      </c>
      <c r="C15" s="50">
        <v>0.3527777777777778</v>
      </c>
      <c r="D15" s="50">
        <v>0.3736111111111111</v>
      </c>
      <c r="E15" s="50">
        <v>0.4291666666666667</v>
      </c>
      <c r="F15" s="50">
        <v>0.48819444444444443</v>
      </c>
      <c r="G15" s="50">
        <v>0.5229166666666667</v>
      </c>
      <c r="H15" s="50">
        <v>0.5888888888888889</v>
      </c>
      <c r="I15" s="50">
        <f>H15+I14-H14</f>
        <v>0.6652777777777779</v>
      </c>
      <c r="J15" s="50">
        <f>I15+J14-I14</f>
        <v>0.7312500000000002</v>
      </c>
      <c r="K15" s="50">
        <v>0.79375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16" t="s">
        <v>206</v>
      </c>
      <c r="B16" s="67">
        <f>B15+0.7</f>
        <v>3.5999999999999996</v>
      </c>
      <c r="C16" s="66">
        <v>0.3541666666666667</v>
      </c>
      <c r="D16" s="66">
        <v>0.375</v>
      </c>
      <c r="E16" s="66">
        <v>0.4305555555555556</v>
      </c>
      <c r="F16" s="66">
        <v>0.4895833333333333</v>
      </c>
      <c r="G16" s="66">
        <v>0.5243055555555556</v>
      </c>
      <c r="H16" s="66">
        <v>0.5902777777777778</v>
      </c>
      <c r="I16" s="66">
        <f aca="true" t="shared" si="0" ref="I16:I25">H16+I15-H15</f>
        <v>0.6666666666666666</v>
      </c>
      <c r="J16" s="66">
        <f aca="true" t="shared" si="1" ref="J16:J25">I16+J15-I15</f>
        <v>0.7326388888888888</v>
      </c>
      <c r="K16" s="66">
        <v>0.7951388888888888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5" t="s">
        <v>207</v>
      </c>
      <c r="B17" s="41">
        <f>B16+0.6</f>
        <v>4.199999999999999</v>
      </c>
      <c r="C17" s="50">
        <v>0.35555555555555557</v>
      </c>
      <c r="D17" s="50">
        <v>0.3763888888888889</v>
      </c>
      <c r="E17" s="50">
        <v>0.43194444444444446</v>
      </c>
      <c r="F17" s="50">
        <v>0.4909722222222222</v>
      </c>
      <c r="G17" s="50">
        <v>0.5256944444444445</v>
      </c>
      <c r="H17" s="50">
        <v>0.5916666666666667</v>
      </c>
      <c r="I17" s="50">
        <f t="shared" si="0"/>
        <v>0.6680555555555555</v>
      </c>
      <c r="J17" s="50">
        <f t="shared" si="1"/>
        <v>0.7340277777777778</v>
      </c>
      <c r="K17" s="50">
        <v>0.7965277777777778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16" t="s">
        <v>208</v>
      </c>
      <c r="B18" s="67">
        <f>B17+0.4</f>
        <v>4.6</v>
      </c>
      <c r="C18" s="66">
        <v>0.35625</v>
      </c>
      <c r="D18" s="66">
        <v>0.3770833333333334</v>
      </c>
      <c r="E18" s="66">
        <v>0.43263888888888885</v>
      </c>
      <c r="F18" s="66">
        <v>0.4916666666666667</v>
      </c>
      <c r="G18" s="66">
        <v>0.5263888888888889</v>
      </c>
      <c r="H18" s="66">
        <v>0.5923611111111111</v>
      </c>
      <c r="I18" s="66">
        <f t="shared" si="0"/>
        <v>0.6687499999999998</v>
      </c>
      <c r="J18" s="66">
        <f t="shared" si="1"/>
        <v>0.7347222222222222</v>
      </c>
      <c r="K18" s="66">
        <v>0.7972222222222222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5" t="s">
        <v>398</v>
      </c>
      <c r="B19" s="41">
        <f>B18+0.4</f>
        <v>5</v>
      </c>
      <c r="C19" s="50">
        <v>0.35694444444444445</v>
      </c>
      <c r="D19" s="50">
        <v>0.37777777777777777</v>
      </c>
      <c r="E19" s="50">
        <v>0.43333333333333335</v>
      </c>
      <c r="F19" s="50">
        <v>0.4923611111111111</v>
      </c>
      <c r="G19" s="50">
        <v>0.5270833333333333</v>
      </c>
      <c r="H19" s="50">
        <v>0.5930555555555556</v>
      </c>
      <c r="I19" s="50">
        <f t="shared" si="0"/>
        <v>0.6694444444444443</v>
      </c>
      <c r="J19" s="50">
        <f t="shared" si="1"/>
        <v>0.7354166666666665</v>
      </c>
      <c r="K19" s="50">
        <v>0.7979166666666666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16" t="s">
        <v>209</v>
      </c>
      <c r="B20" s="67">
        <f>B19+0.8</f>
        <v>5.8</v>
      </c>
      <c r="C20" s="66"/>
      <c r="D20" s="66">
        <v>0.37916666666666665</v>
      </c>
      <c r="E20" s="66">
        <v>0.43472222222222223</v>
      </c>
      <c r="F20" s="66">
        <v>0.49375</v>
      </c>
      <c r="G20" s="66"/>
      <c r="H20" s="66">
        <v>0.5944444444444444</v>
      </c>
      <c r="I20" s="66">
        <f t="shared" si="0"/>
        <v>0.6708333333333333</v>
      </c>
      <c r="J20" s="66">
        <f t="shared" si="1"/>
        <v>0.7368055555555555</v>
      </c>
      <c r="K20" s="66">
        <v>0.7993055555555556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5" t="s">
        <v>1</v>
      </c>
      <c r="B21" s="41">
        <v>6.1</v>
      </c>
      <c r="C21" s="50"/>
      <c r="D21" s="50">
        <v>0.37986111111111115</v>
      </c>
      <c r="E21" s="50">
        <v>0.4354166666666666</v>
      </c>
      <c r="F21" s="50">
        <v>0.49444444444444446</v>
      </c>
      <c r="G21" s="50"/>
      <c r="H21" s="50">
        <v>0.5951388888888889</v>
      </c>
      <c r="I21" s="50">
        <f t="shared" si="0"/>
        <v>0.6715277777777776</v>
      </c>
      <c r="J21" s="50">
        <f t="shared" si="1"/>
        <v>0.7374999999999999</v>
      </c>
      <c r="K21" s="50">
        <v>0.8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16" t="s">
        <v>210</v>
      </c>
      <c r="B22" s="67">
        <v>6.7</v>
      </c>
      <c r="C22" s="66"/>
      <c r="D22" s="66">
        <v>0.38055555555555554</v>
      </c>
      <c r="E22" s="66">
        <f aca="true" t="shared" si="2" ref="E22:F25">D22+E21-D21</f>
        <v>0.43611111111111095</v>
      </c>
      <c r="F22" s="66">
        <f t="shared" si="2"/>
        <v>0.49513888888888874</v>
      </c>
      <c r="G22" s="66"/>
      <c r="H22" s="66">
        <v>0.5958333333333333</v>
      </c>
      <c r="I22" s="66">
        <f t="shared" si="0"/>
        <v>0.672222222222222</v>
      </c>
      <c r="J22" s="66">
        <f t="shared" si="1"/>
        <v>0.7381944444444443</v>
      </c>
      <c r="K22" s="66">
        <f>J22+K21-J21</f>
        <v>0.8006944444444443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5" t="s">
        <v>211</v>
      </c>
      <c r="B23" s="41">
        <f>B22+0.9</f>
        <v>7.6000000000000005</v>
      </c>
      <c r="C23" s="50"/>
      <c r="D23" s="50">
        <v>0.38125</v>
      </c>
      <c r="E23" s="50">
        <f t="shared" si="2"/>
        <v>0.43680555555555545</v>
      </c>
      <c r="F23" s="50">
        <f t="shared" si="2"/>
        <v>0.4958333333333333</v>
      </c>
      <c r="G23" s="50"/>
      <c r="H23" s="50">
        <v>0.5965277777777778</v>
      </c>
      <c r="I23" s="50">
        <f t="shared" si="0"/>
        <v>0.6729166666666665</v>
      </c>
      <c r="J23" s="50">
        <f t="shared" si="1"/>
        <v>0.7388888888888887</v>
      </c>
      <c r="K23" s="50">
        <f>J23+K22-J22</f>
        <v>0.8013888888888886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16" t="s">
        <v>212</v>
      </c>
      <c r="B24" s="67">
        <v>8.2</v>
      </c>
      <c r="C24" s="66"/>
      <c r="D24" s="66">
        <v>0.3819444444444444</v>
      </c>
      <c r="E24" s="66">
        <f t="shared" si="2"/>
        <v>0.4374999999999999</v>
      </c>
      <c r="F24" s="66">
        <f t="shared" si="2"/>
        <v>0.4965277777777777</v>
      </c>
      <c r="G24" s="66"/>
      <c r="H24" s="66">
        <v>0.5972222222222222</v>
      </c>
      <c r="I24" s="66">
        <f t="shared" si="0"/>
        <v>0.6736111111111109</v>
      </c>
      <c r="J24" s="66">
        <f t="shared" si="1"/>
        <v>0.7395833333333331</v>
      </c>
      <c r="K24" s="66">
        <f>J24+K23-J23</f>
        <v>0.802083333333333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5" t="s">
        <v>213</v>
      </c>
      <c r="B25" s="41">
        <v>8.5</v>
      </c>
      <c r="C25" s="50"/>
      <c r="D25" s="50">
        <v>0.3826388888888889</v>
      </c>
      <c r="E25" s="50">
        <f t="shared" si="2"/>
        <v>0.43819444444444433</v>
      </c>
      <c r="F25" s="50">
        <f t="shared" si="2"/>
        <v>0.4972222222222221</v>
      </c>
      <c r="G25" s="50"/>
      <c r="H25" s="50">
        <v>0.5979166666666667</v>
      </c>
      <c r="I25" s="50">
        <f t="shared" si="0"/>
        <v>0.6743055555555554</v>
      </c>
      <c r="J25" s="50">
        <f t="shared" si="1"/>
        <v>0.7402777777777776</v>
      </c>
      <c r="K25" s="50">
        <f>J25+K24-J24</f>
        <v>0.8027777777777775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11"/>
      <c r="B26" s="12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2.75">
      <c r="A27" s="5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>
      <c r="A28" s="5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2.75">
      <c r="A29" s="5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5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5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s="5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 t="s">
        <v>103</v>
      </c>
      <c r="O32" s="7"/>
      <c r="P32" s="7"/>
      <c r="Q32" s="7"/>
      <c r="R32" s="7"/>
      <c r="S32" s="7"/>
      <c r="T32" s="7"/>
      <c r="U32" s="7"/>
      <c r="V32" s="7"/>
      <c r="W32" s="7"/>
    </row>
    <row r="33" spans="1:23" ht="12.75">
      <c r="A33" s="5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2" ht="12.75">
      <c r="A34" s="5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3" ht="12.75">
      <c r="A35" s="5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5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ht="12.75">
      <c r="N37" s="2" t="s">
        <v>350</v>
      </c>
    </row>
    <row r="38" spans="1:23" ht="12.75">
      <c r="A38" s="4" t="s">
        <v>9</v>
      </c>
      <c r="B38" s="98" t="s">
        <v>10</v>
      </c>
      <c r="C38" s="98"/>
      <c r="D38" s="98"/>
      <c r="E38" s="98"/>
      <c r="F38" s="98"/>
      <c r="G38" s="98"/>
      <c r="H38" s="98"/>
      <c r="I38" s="98"/>
      <c r="J38" s="98"/>
      <c r="K38" s="98"/>
      <c r="L38" s="2"/>
      <c r="M38" s="2"/>
      <c r="N38" s="2"/>
      <c r="O38" s="7"/>
      <c r="P38" s="7"/>
      <c r="Q38" s="7"/>
      <c r="R38" s="7"/>
      <c r="S38" s="7"/>
      <c r="T38" s="7"/>
      <c r="U38" s="7"/>
      <c r="V38" s="7"/>
      <c r="W38" s="7"/>
    </row>
    <row r="39" spans="2:23" ht="12.75">
      <c r="B39" s="1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7"/>
      <c r="P39" s="7"/>
      <c r="Q39" s="7"/>
      <c r="R39" s="7"/>
      <c r="S39" s="7"/>
      <c r="T39" s="7"/>
      <c r="U39" s="7"/>
      <c r="V39" s="7"/>
      <c r="W39" s="7"/>
    </row>
    <row r="40" spans="2:14" ht="12.75">
      <c r="B40" s="1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 t="s">
        <v>101</v>
      </c>
    </row>
    <row r="41" spans="1:14" ht="12.75">
      <c r="A41" s="99" t="s">
        <v>61</v>
      </c>
      <c r="B41" s="99"/>
      <c r="C41" s="99"/>
      <c r="D41" s="3"/>
      <c r="E41" s="98" t="s">
        <v>63</v>
      </c>
      <c r="F41" s="98"/>
      <c r="G41" s="98"/>
      <c r="H41" s="98"/>
      <c r="I41" s="98"/>
      <c r="J41" s="98"/>
      <c r="K41" s="98"/>
      <c r="L41" s="98"/>
      <c r="M41" s="98"/>
      <c r="N41" s="2"/>
    </row>
    <row r="42" spans="1:14" ht="12.75">
      <c r="A42" s="14"/>
      <c r="B42" s="1"/>
      <c r="C42" s="3"/>
      <c r="D42" s="3"/>
      <c r="E42" s="15"/>
      <c r="F42" s="15"/>
      <c r="G42" s="15"/>
      <c r="H42" s="15"/>
      <c r="I42" s="15"/>
      <c r="J42" s="15"/>
      <c r="K42" s="15"/>
      <c r="L42" s="15"/>
      <c r="M42" s="15"/>
      <c r="N42" s="2"/>
    </row>
    <row r="43" spans="2:18" ht="12.75">
      <c r="B43" s="1"/>
      <c r="C43" s="3"/>
      <c r="E43" s="1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</row>
    <row r="44" spans="1:17" ht="12.75">
      <c r="A44" s="19" t="s">
        <v>0</v>
      </c>
      <c r="B44" s="19" t="s">
        <v>4</v>
      </c>
      <c r="C44" s="18" t="s">
        <v>355</v>
      </c>
      <c r="D44" s="21" t="s">
        <v>368</v>
      </c>
      <c r="E44" s="21" t="s">
        <v>91</v>
      </c>
      <c r="F44" s="22" t="s">
        <v>368</v>
      </c>
      <c r="G44" s="22" t="s">
        <v>356</v>
      </c>
      <c r="H44" s="22" t="s">
        <v>91</v>
      </c>
      <c r="I44" s="22" t="s">
        <v>368</v>
      </c>
      <c r="J44" s="22" t="s">
        <v>200</v>
      </c>
      <c r="K44" s="3" t="s">
        <v>368</v>
      </c>
      <c r="L44" s="2"/>
      <c r="M44" s="2"/>
      <c r="N44" s="2"/>
      <c r="O44" s="2"/>
      <c r="P44" s="2"/>
      <c r="Q44" s="2"/>
    </row>
    <row r="45" spans="1:17" ht="12.75">
      <c r="A45" s="5" t="s">
        <v>65</v>
      </c>
      <c r="B45" s="8">
        <v>0</v>
      </c>
      <c r="C45" s="26"/>
      <c r="D45" s="26" t="s">
        <v>214</v>
      </c>
      <c r="E45" s="26" t="s">
        <v>215</v>
      </c>
      <c r="F45" s="26" t="s">
        <v>216</v>
      </c>
      <c r="G45" s="26"/>
      <c r="H45" s="26" t="s">
        <v>217</v>
      </c>
      <c r="I45" s="26" t="s">
        <v>218</v>
      </c>
      <c r="J45" s="26" t="s">
        <v>219</v>
      </c>
      <c r="K45" s="26" t="s">
        <v>220</v>
      </c>
      <c r="L45" s="2"/>
      <c r="M45" s="2"/>
      <c r="N45" s="2"/>
      <c r="O45" s="2"/>
      <c r="P45" s="2"/>
      <c r="Q45" s="2"/>
    </row>
    <row r="46" spans="1:17" ht="12.75">
      <c r="A46" s="16" t="s">
        <v>221</v>
      </c>
      <c r="B46" s="17">
        <v>0.3</v>
      </c>
      <c r="C46" s="20"/>
      <c r="D46" s="20" t="s">
        <v>222</v>
      </c>
      <c r="E46" s="20" t="s">
        <v>223</v>
      </c>
      <c r="F46" s="20" t="s">
        <v>224</v>
      </c>
      <c r="G46" s="20"/>
      <c r="H46" s="20" t="s">
        <v>225</v>
      </c>
      <c r="I46" s="20" t="s">
        <v>226</v>
      </c>
      <c r="J46" s="20" t="s">
        <v>227</v>
      </c>
      <c r="K46" s="20" t="s">
        <v>228</v>
      </c>
      <c r="L46" s="2"/>
      <c r="M46" s="2"/>
      <c r="N46" s="2"/>
      <c r="O46" s="2"/>
      <c r="P46" s="2"/>
      <c r="Q46" s="2"/>
    </row>
    <row r="47" spans="1:17" ht="12.75">
      <c r="A47" s="5" t="s">
        <v>229</v>
      </c>
      <c r="B47" s="8">
        <v>0.9</v>
      </c>
      <c r="C47" s="10"/>
      <c r="D47" s="10" t="s">
        <v>230</v>
      </c>
      <c r="E47" s="10" t="s">
        <v>231</v>
      </c>
      <c r="F47" s="10" t="s">
        <v>232</v>
      </c>
      <c r="G47" s="10"/>
      <c r="H47" s="10" t="s">
        <v>233</v>
      </c>
      <c r="I47" s="10" t="s">
        <v>234</v>
      </c>
      <c r="J47" s="10" t="s">
        <v>235</v>
      </c>
      <c r="K47" s="10" t="s">
        <v>236</v>
      </c>
      <c r="L47" s="2"/>
      <c r="M47" s="2"/>
      <c r="N47" s="2"/>
      <c r="O47" s="2"/>
      <c r="P47" s="2"/>
      <c r="Q47" s="2"/>
    </row>
    <row r="48" spans="1:17" ht="12.75">
      <c r="A48" s="16" t="s">
        <v>237</v>
      </c>
      <c r="B48" s="17">
        <v>1.8</v>
      </c>
      <c r="C48" s="20"/>
      <c r="D48" s="20" t="s">
        <v>238</v>
      </c>
      <c r="E48" s="20" t="s">
        <v>239</v>
      </c>
      <c r="F48" s="20" t="s">
        <v>240</v>
      </c>
      <c r="G48" s="20"/>
      <c r="H48" s="20" t="s">
        <v>241</v>
      </c>
      <c r="I48" s="20" t="s">
        <v>242</v>
      </c>
      <c r="J48" s="20" t="s">
        <v>243</v>
      </c>
      <c r="K48" s="20" t="s">
        <v>244</v>
      </c>
      <c r="L48" s="7"/>
      <c r="M48" s="7"/>
      <c r="N48" s="7"/>
      <c r="O48" s="7"/>
      <c r="P48" s="2"/>
      <c r="Q48" s="2"/>
    </row>
    <row r="49" spans="1:25" ht="12.75">
      <c r="A49" s="5" t="s">
        <v>245</v>
      </c>
      <c r="B49" s="8">
        <v>2.4</v>
      </c>
      <c r="C49" s="10"/>
      <c r="D49" s="10" t="s">
        <v>246</v>
      </c>
      <c r="E49" s="10" t="s">
        <v>247</v>
      </c>
      <c r="F49" s="10" t="s">
        <v>248</v>
      </c>
      <c r="G49" s="10"/>
      <c r="H49" s="10" t="s">
        <v>249</v>
      </c>
      <c r="I49" s="10" t="s">
        <v>250</v>
      </c>
      <c r="J49" s="10" t="s">
        <v>251</v>
      </c>
      <c r="K49" s="10" t="s">
        <v>252</v>
      </c>
      <c r="L49" s="7"/>
      <c r="M49" s="7"/>
      <c r="N49" s="7"/>
      <c r="O49" s="7"/>
      <c r="P49" s="7"/>
      <c r="Q49" s="7"/>
      <c r="R49" s="6"/>
      <c r="S49" s="6"/>
      <c r="T49" s="6"/>
      <c r="U49" s="6"/>
      <c r="V49" s="6"/>
      <c r="W49" s="6"/>
      <c r="X49" s="6"/>
      <c r="Y49" s="6"/>
    </row>
    <row r="50" spans="1:25" ht="12.75">
      <c r="A50" s="16" t="s">
        <v>253</v>
      </c>
      <c r="B50" s="17">
        <v>2.7</v>
      </c>
      <c r="C50" s="20"/>
      <c r="D50" s="20" t="s">
        <v>254</v>
      </c>
      <c r="E50" s="20" t="s">
        <v>255</v>
      </c>
      <c r="F50" s="20" t="s">
        <v>256</v>
      </c>
      <c r="G50" s="20"/>
      <c r="H50" s="20" t="s">
        <v>257</v>
      </c>
      <c r="I50" s="20" t="s">
        <v>258</v>
      </c>
      <c r="J50" s="20" t="s">
        <v>259</v>
      </c>
      <c r="K50" s="20" t="s">
        <v>260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5" t="s">
        <v>261</v>
      </c>
      <c r="B51" s="8">
        <v>3.5</v>
      </c>
      <c r="C51" s="10" t="s">
        <v>357</v>
      </c>
      <c r="D51" s="10" t="s">
        <v>262</v>
      </c>
      <c r="E51" s="10" t="s">
        <v>263</v>
      </c>
      <c r="F51" s="10" t="s">
        <v>264</v>
      </c>
      <c r="G51" s="10" t="s">
        <v>373</v>
      </c>
      <c r="H51" s="10" t="s">
        <v>265</v>
      </c>
      <c r="I51" s="10" t="s">
        <v>266</v>
      </c>
      <c r="J51" s="10" t="s">
        <v>267</v>
      </c>
      <c r="K51" s="10" t="s">
        <v>268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16" t="s">
        <v>269</v>
      </c>
      <c r="B52" s="17">
        <v>3.9</v>
      </c>
      <c r="C52" s="20" t="s">
        <v>358</v>
      </c>
      <c r="D52" s="20" t="s">
        <v>270</v>
      </c>
      <c r="E52" s="20" t="s">
        <v>271</v>
      </c>
      <c r="F52" s="20" t="s">
        <v>272</v>
      </c>
      <c r="G52" s="20" t="s">
        <v>374</v>
      </c>
      <c r="H52" s="20" t="s">
        <v>273</v>
      </c>
      <c r="I52" s="20" t="s">
        <v>274</v>
      </c>
      <c r="J52" s="20" t="s">
        <v>275</v>
      </c>
      <c r="K52" s="20" t="s">
        <v>276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5" t="s">
        <v>207</v>
      </c>
      <c r="B53" s="8">
        <v>4.3</v>
      </c>
      <c r="C53" s="10" t="s">
        <v>359</v>
      </c>
      <c r="D53" s="10" t="s">
        <v>277</v>
      </c>
      <c r="E53" s="10" t="s">
        <v>278</v>
      </c>
      <c r="F53" s="10" t="s">
        <v>279</v>
      </c>
      <c r="G53" s="10" t="s">
        <v>375</v>
      </c>
      <c r="H53" s="10" t="s">
        <v>280</v>
      </c>
      <c r="I53" s="10" t="s">
        <v>281</v>
      </c>
      <c r="J53" s="10" t="s">
        <v>282</v>
      </c>
      <c r="K53" s="10" t="s">
        <v>283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16" t="s">
        <v>20</v>
      </c>
      <c r="B54" s="17">
        <v>4.9</v>
      </c>
      <c r="C54" s="20" t="s">
        <v>360</v>
      </c>
      <c r="D54" s="20" t="s">
        <v>284</v>
      </c>
      <c r="E54" s="20" t="s">
        <v>285</v>
      </c>
      <c r="F54" s="20" t="s">
        <v>286</v>
      </c>
      <c r="G54" s="20" t="s">
        <v>376</v>
      </c>
      <c r="H54" s="20" t="s">
        <v>287</v>
      </c>
      <c r="I54" s="20" t="s">
        <v>288</v>
      </c>
      <c r="J54" s="20" t="s">
        <v>289</v>
      </c>
      <c r="K54" s="20" t="s">
        <v>290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5" t="s">
        <v>291</v>
      </c>
      <c r="B55" s="8">
        <v>5.6</v>
      </c>
      <c r="C55" s="10" t="s">
        <v>361</v>
      </c>
      <c r="D55" s="10" t="s">
        <v>292</v>
      </c>
      <c r="E55" s="10" t="s">
        <v>293</v>
      </c>
      <c r="F55" s="10" t="s">
        <v>294</v>
      </c>
      <c r="G55" s="10" t="s">
        <v>377</v>
      </c>
      <c r="H55" s="10" t="s">
        <v>295</v>
      </c>
      <c r="I55" s="10" t="s">
        <v>296</v>
      </c>
      <c r="J55" s="10" t="s">
        <v>297</v>
      </c>
      <c r="K55" s="10" t="s">
        <v>298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16" t="s">
        <v>299</v>
      </c>
      <c r="B56" s="17">
        <v>6.2</v>
      </c>
      <c r="C56" s="20" t="s">
        <v>362</v>
      </c>
      <c r="D56" s="20" t="s">
        <v>300</v>
      </c>
      <c r="E56" s="20" t="s">
        <v>396</v>
      </c>
      <c r="F56" s="20" t="s">
        <v>301</v>
      </c>
      <c r="G56" s="20" t="s">
        <v>378</v>
      </c>
      <c r="H56" s="20" t="s">
        <v>302</v>
      </c>
      <c r="I56" s="20" t="s">
        <v>303</v>
      </c>
      <c r="J56" s="20" t="s">
        <v>304</v>
      </c>
      <c r="K56" s="20" t="s">
        <v>305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5" t="s">
        <v>306</v>
      </c>
      <c r="B57" s="8">
        <v>6.8</v>
      </c>
      <c r="C57" s="10" t="s">
        <v>363</v>
      </c>
      <c r="D57" s="10"/>
      <c r="E57" s="10"/>
      <c r="F57" s="10"/>
      <c r="G57" s="10" t="s">
        <v>379</v>
      </c>
      <c r="H57" s="10" t="s">
        <v>307</v>
      </c>
      <c r="I57" s="10"/>
      <c r="J57" s="10" t="s">
        <v>308</v>
      </c>
      <c r="K57" s="10" t="s">
        <v>309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16" t="s">
        <v>310</v>
      </c>
      <c r="B58" s="17">
        <v>7.4</v>
      </c>
      <c r="C58" s="20" t="s">
        <v>364</v>
      </c>
      <c r="D58" s="20"/>
      <c r="E58" s="20"/>
      <c r="F58" s="20"/>
      <c r="G58" s="20" t="s">
        <v>380</v>
      </c>
      <c r="H58" s="20" t="s">
        <v>311</v>
      </c>
      <c r="I58" s="20"/>
      <c r="J58" s="20" t="s">
        <v>312</v>
      </c>
      <c r="K58" s="20" t="s">
        <v>313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5" t="s">
        <v>314</v>
      </c>
      <c r="B59" s="8">
        <v>7.8</v>
      </c>
      <c r="C59" s="10" t="s">
        <v>365</v>
      </c>
      <c r="D59" s="10"/>
      <c r="E59" s="10"/>
      <c r="F59" s="10"/>
      <c r="G59" s="10" t="s">
        <v>381</v>
      </c>
      <c r="H59" s="10" t="s">
        <v>315</v>
      </c>
      <c r="I59" s="10"/>
      <c r="J59" s="10" t="s">
        <v>316</v>
      </c>
      <c r="K59" s="10" t="s">
        <v>317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16" t="s">
        <v>318</v>
      </c>
      <c r="B60" s="17">
        <v>8</v>
      </c>
      <c r="C60" s="20" t="s">
        <v>366</v>
      </c>
      <c r="D60" s="20"/>
      <c r="E60" s="20"/>
      <c r="F60" s="20"/>
      <c r="G60" s="20" t="s">
        <v>382</v>
      </c>
      <c r="H60" s="20" t="s">
        <v>319</v>
      </c>
      <c r="I60" s="20"/>
      <c r="J60" s="20" t="s">
        <v>320</v>
      </c>
      <c r="K60" s="20" t="s">
        <v>321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5" t="s">
        <v>198</v>
      </c>
      <c r="B61" s="8">
        <v>8.5</v>
      </c>
      <c r="C61" s="10" t="s">
        <v>367</v>
      </c>
      <c r="D61" s="10"/>
      <c r="E61" s="10"/>
      <c r="F61" s="10"/>
      <c r="G61" s="10" t="s">
        <v>383</v>
      </c>
      <c r="H61" s="10" t="s">
        <v>322</v>
      </c>
      <c r="I61" s="10"/>
      <c r="J61" s="10" t="s">
        <v>323</v>
      </c>
      <c r="K61" s="10" t="s">
        <v>324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11"/>
      <c r="B62" s="12"/>
      <c r="C62" s="9"/>
      <c r="D62" s="9"/>
      <c r="E62" s="9"/>
      <c r="F62" s="9"/>
      <c r="G62" s="9"/>
      <c r="H62" s="9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4:26" ht="12.75">
      <c r="D63" s="5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4:26" ht="12.75">
      <c r="D64" s="5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4:26" ht="12.75">
      <c r="D65" s="5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4:26" ht="12.75">
      <c r="D66" s="5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4:26" ht="12.75">
      <c r="D67" s="5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4:26" ht="12.75">
      <c r="D68" s="5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4:26" ht="12.75">
      <c r="D69" s="5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4:26" ht="12.75">
      <c r="D70" s="5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4:26" ht="12.75">
      <c r="D71" s="5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4:26" ht="12.75">
      <c r="D72" s="5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7:26" ht="12.75">
      <c r="Q73" s="7"/>
      <c r="R73" s="7"/>
      <c r="S73" s="7"/>
      <c r="T73" s="7"/>
      <c r="U73" s="7"/>
      <c r="V73" s="7"/>
      <c r="W73" s="7"/>
      <c r="X73" s="7"/>
      <c r="Y73" s="7"/>
      <c r="Z73" s="7"/>
    </row>
  </sheetData>
  <sheetProtection/>
  <mergeCells count="6">
    <mergeCell ref="A41:C41"/>
    <mergeCell ref="E41:M41"/>
    <mergeCell ref="B2:K2"/>
    <mergeCell ref="A5:C5"/>
    <mergeCell ref="E5:M5"/>
    <mergeCell ref="B38:K3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31.875" style="0" customWidth="1"/>
    <col min="2" max="20" width="5.125" style="0" customWidth="1"/>
    <col min="21" max="21" width="5.00390625" style="0" customWidth="1"/>
    <col min="22" max="22" width="5.125" style="0" hidden="1" customWidth="1"/>
    <col min="23" max="23" width="4.25390625" style="0" customWidth="1"/>
    <col min="24" max="25" width="5.125" style="0" customWidth="1"/>
  </cols>
  <sheetData>
    <row r="1" spans="3:25" ht="12.75">
      <c r="C1" s="1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U1" s="7"/>
      <c r="V1" s="7"/>
      <c r="W1" s="7"/>
      <c r="X1" s="7"/>
      <c r="Y1" s="7"/>
    </row>
    <row r="2" spans="2:13" ht="12.75">
      <c r="B2" s="2"/>
      <c r="C2" s="2"/>
      <c r="G2" s="7"/>
      <c r="H2" s="7"/>
      <c r="I2" s="7"/>
      <c r="J2" s="7"/>
      <c r="K2" s="7"/>
      <c r="M2" t="s">
        <v>351</v>
      </c>
    </row>
    <row r="3" spans="1:14" ht="12.75">
      <c r="A3" s="4" t="s">
        <v>9</v>
      </c>
      <c r="B3" s="98" t="s">
        <v>10</v>
      </c>
      <c r="C3" s="98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</row>
    <row r="4" spans="2:14" ht="12.75">
      <c r="B4" s="1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</row>
    <row r="5" spans="2:14" ht="12.75">
      <c r="B5" s="1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</row>
    <row r="6" spans="1:14" ht="12.75">
      <c r="A6" s="99" t="s">
        <v>384</v>
      </c>
      <c r="B6" s="99"/>
      <c r="C6" s="99"/>
      <c r="D6" s="3"/>
      <c r="E6" s="98" t="s">
        <v>385</v>
      </c>
      <c r="F6" s="98"/>
      <c r="G6" s="98"/>
      <c r="H6" s="98"/>
      <c r="I6" s="98"/>
      <c r="J6" s="98"/>
      <c r="K6" s="98"/>
      <c r="L6" s="98"/>
      <c r="M6" s="98"/>
      <c r="N6" s="98"/>
    </row>
    <row r="7" spans="2:14" ht="12.75">
      <c r="B7" s="1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</row>
    <row r="8" spans="2:14" ht="12.75">
      <c r="B8" s="1"/>
      <c r="C8" s="3"/>
      <c r="D8" s="3"/>
      <c r="E8" s="3"/>
      <c r="F8" s="3"/>
      <c r="G8" s="3"/>
      <c r="H8" s="3"/>
      <c r="I8" s="3"/>
      <c r="J8" s="2"/>
      <c r="K8" s="2"/>
      <c r="L8" s="2"/>
      <c r="M8" s="2"/>
      <c r="N8" s="2"/>
    </row>
    <row r="9" spans="1:14" ht="12.75">
      <c r="A9" s="19" t="s">
        <v>0</v>
      </c>
      <c r="B9" s="19" t="s">
        <v>4</v>
      </c>
      <c r="C9" s="18" t="s">
        <v>352</v>
      </c>
      <c r="D9" s="9"/>
      <c r="E9" s="9"/>
      <c r="F9" s="9"/>
      <c r="G9" s="7"/>
      <c r="H9" s="7"/>
      <c r="I9" s="7"/>
      <c r="J9" s="7"/>
      <c r="K9" s="7"/>
      <c r="L9" s="7"/>
      <c r="M9" s="7"/>
      <c r="N9" s="7"/>
    </row>
    <row r="10" spans="1:14" ht="12.75">
      <c r="A10" s="5" t="s">
        <v>178</v>
      </c>
      <c r="B10" s="8">
        <v>0</v>
      </c>
      <c r="C10" s="84">
        <v>0.3111111111111111</v>
      </c>
      <c r="D10" s="9"/>
      <c r="E10" s="9"/>
      <c r="F10" s="9"/>
      <c r="G10" s="7"/>
      <c r="H10" s="7"/>
      <c r="I10" s="7"/>
      <c r="J10" s="7"/>
      <c r="K10" s="7"/>
      <c r="L10" s="7"/>
      <c r="M10" s="7"/>
      <c r="N10" s="7"/>
    </row>
    <row r="11" spans="1:14" ht="12.75">
      <c r="A11" s="16" t="s">
        <v>183</v>
      </c>
      <c r="B11" s="17">
        <v>0.8</v>
      </c>
      <c r="C11" s="85">
        <v>0.3125</v>
      </c>
      <c r="D11" s="9"/>
      <c r="E11" s="9"/>
      <c r="F11" s="9"/>
      <c r="G11" s="7"/>
      <c r="H11" s="7"/>
      <c r="I11" s="7"/>
      <c r="J11" s="7"/>
      <c r="K11" s="7"/>
      <c r="L11" s="7"/>
      <c r="M11" s="7"/>
      <c r="N11" s="7"/>
    </row>
    <row r="12" spans="1:14" ht="12.75">
      <c r="A12" s="5" t="s">
        <v>186</v>
      </c>
      <c r="B12" s="8">
        <v>1.6</v>
      </c>
      <c r="C12" s="84">
        <v>0.3138888888888889</v>
      </c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</row>
    <row r="13" spans="1:14" ht="12.75">
      <c r="A13" s="16" t="s">
        <v>179</v>
      </c>
      <c r="B13" s="17">
        <v>2</v>
      </c>
      <c r="C13" s="85">
        <v>0.3145833333333333</v>
      </c>
      <c r="D13" s="9"/>
      <c r="E13" s="9"/>
      <c r="F13" s="9"/>
      <c r="G13" s="7"/>
      <c r="H13" s="7"/>
      <c r="I13" s="7"/>
      <c r="J13" s="7"/>
      <c r="K13" s="7"/>
      <c r="L13" s="7"/>
      <c r="M13" s="7"/>
      <c r="N13" s="7"/>
    </row>
    <row r="14" spans="1:14" ht="12.75">
      <c r="A14" s="5" t="s">
        <v>386</v>
      </c>
      <c r="B14" s="8">
        <v>2.4</v>
      </c>
      <c r="C14" s="91">
        <v>0.3159722222222222</v>
      </c>
      <c r="D14" s="9"/>
      <c r="E14" s="9"/>
      <c r="F14" s="9"/>
      <c r="G14" s="9"/>
      <c r="H14" s="7"/>
      <c r="I14" s="7"/>
      <c r="J14" s="7"/>
      <c r="K14" s="7"/>
      <c r="L14" s="7"/>
      <c r="M14" s="7"/>
      <c r="N14" s="7"/>
    </row>
    <row r="15" spans="1:14" ht="12.75">
      <c r="A15" s="16" t="s">
        <v>387</v>
      </c>
      <c r="B15" s="17">
        <v>3</v>
      </c>
      <c r="C15" s="93">
        <v>0.31736111111111115</v>
      </c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</row>
    <row r="16" spans="1:14" ht="12.75">
      <c r="A16" s="5" t="s">
        <v>388</v>
      </c>
      <c r="B16" s="8">
        <v>3.6</v>
      </c>
      <c r="C16" s="91">
        <v>0.31875000000000003</v>
      </c>
      <c r="D16" s="9"/>
      <c r="E16" s="9"/>
      <c r="F16" s="9"/>
      <c r="G16" s="7"/>
      <c r="H16" s="7"/>
      <c r="I16" s="7"/>
      <c r="J16" s="7"/>
      <c r="K16" s="7"/>
      <c r="L16" s="7"/>
      <c r="M16" s="7"/>
      <c r="N16" s="7"/>
    </row>
    <row r="17" spans="1:14" ht="12.75">
      <c r="A17" s="16" t="s">
        <v>389</v>
      </c>
      <c r="B17" s="17">
        <v>4.1</v>
      </c>
      <c r="C17" s="93">
        <v>0.3194444444444445</v>
      </c>
      <c r="D17" s="9"/>
      <c r="E17" s="9"/>
      <c r="F17" s="9"/>
      <c r="G17" s="7"/>
      <c r="H17" s="7"/>
      <c r="I17" s="7"/>
      <c r="J17" s="7"/>
      <c r="K17" s="7"/>
      <c r="L17" s="7"/>
      <c r="M17" s="7"/>
      <c r="N17" s="7"/>
    </row>
    <row r="18" spans="1:14" ht="12.75">
      <c r="A18" s="5" t="s">
        <v>390</v>
      </c>
      <c r="B18" s="8">
        <v>4.4</v>
      </c>
      <c r="C18" s="91">
        <v>0.3201388888888889</v>
      </c>
      <c r="D18" s="9"/>
      <c r="E18" s="9"/>
      <c r="F18" s="9"/>
      <c r="G18" s="7"/>
      <c r="H18" s="7"/>
      <c r="I18" s="7"/>
      <c r="J18" s="7"/>
      <c r="K18" s="7"/>
      <c r="L18" s="7"/>
      <c r="M18" s="7"/>
      <c r="N18" s="7"/>
    </row>
    <row r="19" spans="1:14" ht="12.75">
      <c r="A19" s="16" t="s">
        <v>391</v>
      </c>
      <c r="B19" s="17">
        <v>5.2</v>
      </c>
      <c r="C19" s="93">
        <v>0.32222222222222224</v>
      </c>
      <c r="D19" s="9"/>
      <c r="E19" s="9"/>
      <c r="F19" s="9"/>
      <c r="G19" s="7"/>
      <c r="H19" s="7"/>
      <c r="I19" s="7"/>
      <c r="J19" s="7"/>
      <c r="K19" s="7"/>
      <c r="L19" s="7"/>
      <c r="M19" s="7"/>
      <c r="N19" s="7"/>
    </row>
    <row r="20" spans="1:24" ht="12.75">
      <c r="A20" s="5" t="s">
        <v>138</v>
      </c>
      <c r="B20" s="8">
        <v>5.6</v>
      </c>
      <c r="C20" s="91">
        <v>0.3229166666666667</v>
      </c>
      <c r="D20" s="9"/>
      <c r="E20" s="9"/>
      <c r="F20" s="9"/>
      <c r="G20" s="7"/>
      <c r="H20" s="7"/>
      <c r="I20" s="7"/>
      <c r="J20" s="7"/>
      <c r="K20" s="7"/>
      <c r="L20" s="7"/>
      <c r="M20" s="7"/>
      <c r="N20" s="7"/>
      <c r="P20" s="1"/>
      <c r="Q20" s="1"/>
      <c r="R20" s="1"/>
      <c r="S20" s="1"/>
      <c r="T20" s="1"/>
      <c r="U20" s="1"/>
      <c r="V20" s="1"/>
      <c r="W20" s="1"/>
      <c r="X20" s="1"/>
    </row>
    <row r="21" spans="1:27" ht="12.75">
      <c r="A21" s="16" t="s">
        <v>392</v>
      </c>
      <c r="B21" s="17">
        <v>6.3</v>
      </c>
      <c r="C21" s="93">
        <v>0.32430555555555557</v>
      </c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Z21" s="1"/>
      <c r="AA21" s="1"/>
    </row>
    <row r="22" spans="1:14" ht="12.75">
      <c r="A22" s="5" t="s">
        <v>393</v>
      </c>
      <c r="B22" s="8">
        <v>7</v>
      </c>
      <c r="C22" s="91">
        <v>0.325</v>
      </c>
      <c r="D22" s="9"/>
      <c r="E22" s="9"/>
      <c r="F22" s="9"/>
      <c r="G22" s="7"/>
      <c r="H22" s="7"/>
      <c r="I22" s="7"/>
      <c r="J22" s="7"/>
      <c r="K22" s="7"/>
      <c r="L22" s="7"/>
      <c r="M22" s="7"/>
      <c r="N22" s="7"/>
    </row>
    <row r="23" spans="1:6" ht="12.75">
      <c r="A23" s="16" t="s">
        <v>394</v>
      </c>
      <c r="B23" s="17">
        <v>7.8</v>
      </c>
      <c r="C23" s="93">
        <v>0.3263888888888889</v>
      </c>
      <c r="D23" s="25"/>
      <c r="E23" s="25"/>
      <c r="F23" s="25"/>
    </row>
    <row r="24" spans="1:3" ht="12.75">
      <c r="A24" s="5" t="s">
        <v>395</v>
      </c>
      <c r="B24" s="8">
        <v>8.2</v>
      </c>
      <c r="C24" s="92">
        <v>0.32708333333333334</v>
      </c>
    </row>
  </sheetData>
  <sheetProtection/>
  <mergeCells count="3">
    <mergeCell ref="B3:K3"/>
    <mergeCell ref="A6:C6"/>
    <mergeCell ref="E6:N6"/>
  </mergeCells>
  <printOptions/>
  <pageMargins left="0.75" right="0.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Lisiecki</dc:creator>
  <cp:keywords/>
  <dc:description/>
  <cp:lastModifiedBy>krosol</cp:lastModifiedBy>
  <cp:lastPrinted>2012-10-11T12:49:27Z</cp:lastPrinted>
  <dcterms:created xsi:type="dcterms:W3CDTF">2003-02-06T00:31:28Z</dcterms:created>
  <dcterms:modified xsi:type="dcterms:W3CDTF">2012-10-25T09:14:55Z</dcterms:modified>
  <cp:category/>
  <cp:version/>
  <cp:contentType/>
  <cp:contentStatus/>
</cp:coreProperties>
</file>