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445" activeTab="0"/>
  </bookViews>
  <sheets>
    <sheet name="Arkusz1" sheetId="1" r:id="rId1"/>
    <sheet name="Arkusz3" sheetId="2" r:id="rId2"/>
  </sheets>
  <definedNames/>
  <calcPr fullCalcOnLoad="1"/>
</workbook>
</file>

<file path=xl/comments1.xml><?xml version="1.0" encoding="utf-8"?>
<comments xmlns="http://schemas.openxmlformats.org/spreadsheetml/2006/main">
  <authors>
    <author>Dorota Solińska</author>
  </authors>
  <commentList>
    <comment ref="F10" authorId="0">
      <text>
        <r>
          <rPr>
            <b/>
            <sz val="8"/>
            <rFont val="Tahoma"/>
            <family val="0"/>
          </rPr>
          <t>Dorota Solińska:</t>
        </r>
        <r>
          <rPr>
            <sz val="8"/>
            <rFont val="Tahoma"/>
            <family val="0"/>
          </rPr>
          <t xml:space="preserve">
</t>
        </r>
      </text>
    </comment>
    <comment ref="G10" authorId="0">
      <text>
        <r>
          <rPr>
            <b/>
            <sz val="8"/>
            <rFont val="Tahoma"/>
            <family val="0"/>
          </rPr>
          <t>Dorota Solińska: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<sst xmlns="http://schemas.openxmlformats.org/spreadsheetml/2006/main" count="138" uniqueCount="81">
  <si>
    <t>Lp.</t>
  </si>
  <si>
    <t>Dział</t>
  </si>
  <si>
    <t>Rozdział</t>
  </si>
  <si>
    <t>Nazwa zadania inwestycyjnego</t>
  </si>
  <si>
    <t>Uwagi</t>
  </si>
  <si>
    <t>1.</t>
  </si>
  <si>
    <t>Stworzenie mieszkania schronienia dla ofiar przemocy w rodzinie</t>
  </si>
  <si>
    <t>2.</t>
  </si>
  <si>
    <t>Przebudowa skrzyżowania drogi krajowej nr 39 z drogą powiatową nr 1741O oraz drogi gminnej nr 102141O na " małe rondo"</t>
  </si>
  <si>
    <t>3.</t>
  </si>
  <si>
    <t>4.</t>
  </si>
  <si>
    <t>5.</t>
  </si>
  <si>
    <t>6.</t>
  </si>
  <si>
    <t>Przebudowa nawierzchni jezdni i chodników ul. Reja</t>
  </si>
  <si>
    <t>7.</t>
  </si>
  <si>
    <t>Budowa układu komunikacyjnego wraz z kompleksowym uzbrojeniem terenu wokół ulic Wrocławska-Partyzantów-Robotnicza-Wileńska-Kwiatowa-Liliowa</t>
  </si>
  <si>
    <t>Rewitalizacja budynków mieszkalnych</t>
  </si>
  <si>
    <t>Komputeryzacja Urzędu Miejskiego</t>
  </si>
  <si>
    <t>Remont plafonu w Sali Rajców Ratusza Miejskiego</t>
  </si>
  <si>
    <t>Stworzenie systemu monitoringu miasta Brzeg dla poprawy bezpieczeństwa mieszkańców</t>
  </si>
  <si>
    <t>Wdrożenie informatycznego systemu zarządzania oświatą</t>
  </si>
  <si>
    <t>Komputeryzacja MOPS</t>
  </si>
  <si>
    <t>Realizacja Programu Rewitalizacji Terenów Zieleni Miejskiej</t>
  </si>
  <si>
    <t>Termomodernizacja budynku BCK</t>
  </si>
  <si>
    <t>Termomodernizacja budynku MBP</t>
  </si>
  <si>
    <t>Modernizacja obiektu odkrytego basenu miejskiego</t>
  </si>
  <si>
    <t>WYDATKI MAJĄTKOWE</t>
  </si>
  <si>
    <t>Razem</t>
  </si>
  <si>
    <t>Budowa hali sportowej PSP Nr 3</t>
  </si>
  <si>
    <t>R a z e m   w y d a t k i</t>
  </si>
  <si>
    <t>Budowa ulic "Osiedla Południowego": Norwida, Dłuskiego, Orzeszkowej, Tetmajera, Kani</t>
  </si>
  <si>
    <t>Budowa ulicy Platanowej</t>
  </si>
  <si>
    <t>Przebudowa nawierzchni jezdni i chodników ul. Dzierżonia</t>
  </si>
  <si>
    <t>Przebudowa układu komunikacyjnego w obrębie ulic Powstańców Śląskich - Mossora</t>
  </si>
  <si>
    <t>Adaptacja budynku hotelu robotniczego na "Inkubator Przedsiębiorczości" w Brzegu</t>
  </si>
  <si>
    <t>8.</t>
  </si>
  <si>
    <t>9.</t>
  </si>
  <si>
    <t>Remont i modernizacja budynków przy ul. 6-go Lutego 4 z przeznaczeniem na lokale socjalne</t>
  </si>
  <si>
    <t>Remont i modernizacja budynku przy ul. Piastowskiej 34</t>
  </si>
  <si>
    <t>Termomodernizacja budynków mieszkalnych</t>
  </si>
  <si>
    <t>Termomodernizacja budynków Ratusza i Urzędu Miasta w ramach BOŚ</t>
  </si>
  <si>
    <t xml:space="preserve">Remont elewacji zachodniej Ratusza </t>
  </si>
  <si>
    <t>Termomodernizacja budynków  Przedszkoli Nr 1,3,4,5,6,7,10,11 w ramach BOŚ</t>
  </si>
  <si>
    <t>Termomodernizacja budynku Żłobka Miejskiego w ramach BOŚ</t>
  </si>
  <si>
    <t>Budowa kwatery nr II składowiska gminnego Gać</t>
  </si>
  <si>
    <t>Budowa Gminnego Punktu Zbierania Odpadów Niebezpiecznych</t>
  </si>
  <si>
    <t>Modernizacja miejskiego oświetlenia ulicznego (Śródmieście - ul.Górna, Pańska, Reja, Dzierżonia, Polska - kontynuacja oraz ul. Kapucyńska)</t>
  </si>
  <si>
    <t>Termomodernizacja budynków szkół podstawowych Nr 1,3,5,ZS nr 2 z OI w ramach BOŚ</t>
  </si>
  <si>
    <t>Budowa terenowych urządzeń sportowych przy PSP nr 3</t>
  </si>
  <si>
    <t>Termomodernizacja budynków Gimnazjów Nr 1,3 oraz Zespołu Szkół Nr 1 z OS w ramach BOŚ</t>
  </si>
  <si>
    <t>Rozbudowa i modernizacja boisk szkolnych</t>
  </si>
  <si>
    <t>Plan wydatków inwestycyjnych na 2006 rok</t>
  </si>
  <si>
    <t xml:space="preserve">Kwota 88.000 zł - wydatki z GFOŚ i GW </t>
  </si>
  <si>
    <t>Realizacja projektu "Oczyszczanie ścieków w Brzegu"</t>
  </si>
  <si>
    <t>Remont zabytkowych figur, pomników i budowli</t>
  </si>
  <si>
    <t>10.</t>
  </si>
  <si>
    <t>11.</t>
  </si>
  <si>
    <t>12.</t>
  </si>
  <si>
    <t>Budowa drogi dojazdowej do kompleksu przemysł. - usług. przy ul. Starobrzeskiej</t>
  </si>
  <si>
    <t xml:space="preserve">1. </t>
  </si>
  <si>
    <t>Rezerwa celowa na zakup nieruchomości z mienia Skarbu Państwa</t>
  </si>
  <si>
    <t>Budowa oświetlenia (łącznik ul. Jana Pawła II - Piastowska)</t>
  </si>
  <si>
    <t>zadania</t>
  </si>
  <si>
    <t>Przebudowa nawierzchni Placu Polonii Amerykańskiej i Placu Niepodległości wraz z podświetleniem Kościoła p.w. Św. Mikołaja</t>
  </si>
  <si>
    <t>Budowa ulic Kotlarska - Rzemieślnicza - etap II</t>
  </si>
  <si>
    <t>Budowa ulicy Jaśminowej - etap II</t>
  </si>
  <si>
    <t>Modernizacja układu komunikacyjnego na Osiedlu Szare Koszary w Brzegu ul. Kościuszki - etap II</t>
  </si>
  <si>
    <t>Całkowity koszt</t>
  </si>
  <si>
    <t>13.</t>
  </si>
  <si>
    <t>Budowa dojazdów do budynków mieszkalnych nr 2-12 przy ul. Saperskiej</t>
  </si>
  <si>
    <t>Budowa boiska sportowego wielofunkcyjnego o nawierzchni z trawy syntetycznej przy Publicznym Gimnazjum nr 3 w Brzegu</t>
  </si>
  <si>
    <t>Plan</t>
  </si>
  <si>
    <t>01.01.2006</t>
  </si>
  <si>
    <t>Wykonanie</t>
  </si>
  <si>
    <t>Wyk. %</t>
  </si>
  <si>
    <t>31.12.2006</t>
  </si>
  <si>
    <t>Zakup 2 szt. elektronicznych syren alarmowych, 1 szt. stacji obiektowej DSP-52BS oraz 1 szt. stacji bazowej - 15S</t>
  </si>
  <si>
    <t>Zakup maszyn do mycia podłóg w hali sportowej przy PSP nr 3</t>
  </si>
  <si>
    <t>Zakup instalacji alarmowej antywłamaniowej w hali sportowej przy PSP nr 3</t>
  </si>
  <si>
    <t>Realizacja projektu "Oczyszczanie ścieków w Brzegu" - dotacja z Gminy Lubsza</t>
  </si>
  <si>
    <t xml:space="preserve">                                                                                                                            Zał. Nr 4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</si>
</sst>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#,##0.0_ ;\-#,##0.0\ 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\ _z_ł;\-#,##0.0\ _z_ł"/>
  </numFmts>
  <fonts count="1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double"/>
      <bottom style="double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double"/>
      <bottom style="double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/>
    </xf>
    <xf numFmtId="0" fontId="0" fillId="0" borderId="2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0" borderId="0" xfId="0" applyBorder="1" applyAlignment="1">
      <alignment/>
    </xf>
    <xf numFmtId="41" fontId="0" fillId="0" borderId="0" xfId="0" applyNumberFormat="1" applyBorder="1" applyAlignment="1">
      <alignment/>
    </xf>
    <xf numFmtId="0" fontId="0" fillId="0" borderId="5" xfId="0" applyFont="1" applyBorder="1" applyAlignment="1">
      <alignment wrapText="1"/>
    </xf>
    <xf numFmtId="0" fontId="3" fillId="0" borderId="6" xfId="0" applyFont="1" applyBorder="1" applyAlignment="1">
      <alignment/>
    </xf>
    <xf numFmtId="0" fontId="0" fillId="0" borderId="7" xfId="0" applyBorder="1" applyAlignment="1">
      <alignment wrapText="1"/>
    </xf>
    <xf numFmtId="0" fontId="0" fillId="0" borderId="6" xfId="0" applyFont="1" applyBorder="1" applyAlignment="1">
      <alignment wrapText="1"/>
    </xf>
    <xf numFmtId="37" fontId="0" fillId="0" borderId="1" xfId="0" applyNumberFormat="1" applyFont="1" applyBorder="1" applyAlignment="1">
      <alignment/>
    </xf>
    <xf numFmtId="37" fontId="0" fillId="0" borderId="2" xfId="0" applyNumberFormat="1" applyFont="1" applyBorder="1" applyAlignment="1">
      <alignment/>
    </xf>
    <xf numFmtId="37" fontId="0" fillId="0" borderId="1" xfId="0" applyNumberFormat="1" applyBorder="1" applyAlignment="1">
      <alignment/>
    </xf>
    <xf numFmtId="37" fontId="0" fillId="0" borderId="2" xfId="0" applyNumberFormat="1" applyBorder="1" applyAlignment="1">
      <alignment/>
    </xf>
    <xf numFmtId="37" fontId="3" fillId="0" borderId="6" xfId="0" applyNumberFormat="1" applyFont="1" applyBorder="1" applyAlignment="1">
      <alignment/>
    </xf>
    <xf numFmtId="37" fontId="4" fillId="0" borderId="6" xfId="0" applyNumberFormat="1" applyFont="1" applyBorder="1" applyAlignment="1">
      <alignment/>
    </xf>
    <xf numFmtId="37" fontId="0" fillId="0" borderId="6" xfId="0" applyNumberFormat="1" applyBorder="1" applyAlignment="1">
      <alignment/>
    </xf>
    <xf numFmtId="37" fontId="0" fillId="0" borderId="5" xfId="0" applyNumberFormat="1" applyFont="1" applyBorder="1" applyAlignment="1">
      <alignment/>
    </xf>
    <xf numFmtId="37" fontId="0" fillId="0" borderId="3" xfId="0" applyNumberFormat="1" applyBorder="1" applyAlignment="1">
      <alignment/>
    </xf>
    <xf numFmtId="37" fontId="0" fillId="0" borderId="3" xfId="0" applyNumberFormat="1" applyFont="1" applyBorder="1" applyAlignment="1">
      <alignment/>
    </xf>
    <xf numFmtId="37" fontId="3" fillId="0" borderId="2" xfId="0" applyNumberFormat="1" applyFont="1" applyBorder="1" applyAlignment="1">
      <alignment/>
    </xf>
    <xf numFmtId="37" fontId="0" fillId="0" borderId="6" xfId="0" applyNumberFormat="1" applyFont="1" applyBorder="1" applyAlignment="1">
      <alignment/>
    </xf>
    <xf numFmtId="37" fontId="3" fillId="0" borderId="1" xfId="0" applyNumberFormat="1" applyFont="1" applyBorder="1" applyAlignment="1">
      <alignment/>
    </xf>
    <xf numFmtId="37" fontId="3" fillId="0" borderId="3" xfId="0" applyNumberFormat="1" applyFont="1" applyBorder="1" applyAlignment="1">
      <alignment/>
    </xf>
    <xf numFmtId="37" fontId="0" fillId="0" borderId="7" xfId="0" applyNumberFormat="1" applyFont="1" applyBorder="1" applyAlignment="1">
      <alignment/>
    </xf>
    <xf numFmtId="37" fontId="3" fillId="0" borderId="7" xfId="0" applyNumberFormat="1" applyFont="1" applyBorder="1" applyAlignment="1">
      <alignment/>
    </xf>
    <xf numFmtId="37" fontId="0" fillId="0" borderId="4" xfId="0" applyNumberFormat="1" applyFont="1" applyBorder="1" applyAlignment="1">
      <alignment/>
    </xf>
    <xf numFmtId="37" fontId="3" fillId="0" borderId="4" xfId="0" applyNumberFormat="1" applyFont="1" applyBorder="1" applyAlignment="1">
      <alignment/>
    </xf>
    <xf numFmtId="37" fontId="0" fillId="0" borderId="7" xfId="0" applyNumberFormat="1" applyBorder="1" applyAlignment="1">
      <alignment/>
    </xf>
    <xf numFmtId="37" fontId="1" fillId="0" borderId="8" xfId="0" applyNumberFormat="1" applyFont="1" applyBorder="1" applyAlignment="1">
      <alignment/>
    </xf>
    <xf numFmtId="37" fontId="0" fillId="0" borderId="4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9" xfId="0" applyBorder="1" applyAlignment="1">
      <alignment/>
    </xf>
    <xf numFmtId="37" fontId="3" fillId="0" borderId="9" xfId="0" applyNumberFormat="1" applyFont="1" applyBorder="1" applyAlignment="1">
      <alignment/>
    </xf>
    <xf numFmtId="0" fontId="2" fillId="0" borderId="9" xfId="0" applyFont="1" applyBorder="1" applyAlignment="1">
      <alignment/>
    </xf>
    <xf numFmtId="37" fontId="0" fillId="0" borderId="9" xfId="0" applyNumberFormat="1" applyBorder="1" applyAlignment="1">
      <alignment/>
    </xf>
    <xf numFmtId="0" fontId="1" fillId="0" borderId="10" xfId="0" applyFont="1" applyBorder="1" applyAlignment="1">
      <alignment/>
    </xf>
    <xf numFmtId="37" fontId="1" fillId="0" borderId="11" xfId="0" applyNumberFormat="1" applyFont="1" applyBorder="1" applyAlignment="1">
      <alignment/>
    </xf>
    <xf numFmtId="0" fontId="1" fillId="0" borderId="10" xfId="0" applyFont="1" applyBorder="1" applyAlignment="1">
      <alignment/>
    </xf>
    <xf numFmtId="37" fontId="1" fillId="0" borderId="8" xfId="0" applyNumberFormat="1" applyFont="1" applyBorder="1" applyAlignment="1">
      <alignment/>
    </xf>
    <xf numFmtId="37" fontId="1" fillId="0" borderId="11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0" fillId="0" borderId="1" xfId="0" applyFont="1" applyBorder="1" applyAlignment="1">
      <alignment wrapText="1"/>
    </xf>
    <xf numFmtId="37" fontId="0" fillId="0" borderId="1" xfId="0" applyNumberFormat="1" applyFont="1" applyBorder="1" applyAlignment="1">
      <alignment/>
    </xf>
    <xf numFmtId="0" fontId="0" fillId="0" borderId="14" xfId="0" applyFont="1" applyBorder="1" applyAlignment="1">
      <alignment wrapText="1"/>
    </xf>
    <xf numFmtId="0" fontId="0" fillId="0" borderId="15" xfId="0" applyFont="1" applyBorder="1" applyAlignment="1">
      <alignment wrapText="1"/>
    </xf>
    <xf numFmtId="37" fontId="1" fillId="0" borderId="16" xfId="0" applyNumberFormat="1" applyFont="1" applyBorder="1" applyAlignment="1">
      <alignment/>
    </xf>
    <xf numFmtId="0" fontId="0" fillId="0" borderId="17" xfId="0" applyFont="1" applyBorder="1" applyAlignment="1">
      <alignment wrapText="1"/>
    </xf>
    <xf numFmtId="37" fontId="0" fillId="0" borderId="2" xfId="0" applyNumberFormat="1" applyFont="1" applyBorder="1" applyAlignment="1">
      <alignment/>
    </xf>
    <xf numFmtId="37" fontId="3" fillId="0" borderId="5" xfId="0" applyNumberFormat="1" applyFont="1" applyBorder="1" applyAlignment="1">
      <alignment/>
    </xf>
    <xf numFmtId="0" fontId="0" fillId="0" borderId="2" xfId="0" applyBorder="1" applyAlignment="1">
      <alignment horizontal="right"/>
    </xf>
    <xf numFmtId="0" fontId="0" fillId="0" borderId="18" xfId="0" applyFont="1" applyBorder="1" applyAlignment="1">
      <alignment wrapText="1"/>
    </xf>
    <xf numFmtId="0" fontId="0" fillId="0" borderId="6" xfId="0" applyBorder="1" applyAlignment="1">
      <alignment/>
    </xf>
    <xf numFmtId="0" fontId="0" fillId="0" borderId="19" xfId="0" applyFont="1" applyBorder="1" applyAlignment="1">
      <alignment wrapText="1"/>
    </xf>
    <xf numFmtId="0" fontId="0" fillId="0" borderId="20" xfId="0" applyFont="1" applyBorder="1" applyAlignment="1">
      <alignment wrapText="1"/>
    </xf>
    <xf numFmtId="0" fontId="1" fillId="0" borderId="15" xfId="0" applyFont="1" applyBorder="1" applyAlignment="1">
      <alignment/>
    </xf>
    <xf numFmtId="37" fontId="1" fillId="0" borderId="4" xfId="0" applyNumberFormat="1" applyFont="1" applyBorder="1" applyAlignment="1">
      <alignment/>
    </xf>
    <xf numFmtId="37" fontId="1" fillId="0" borderId="15" xfId="0" applyNumberFormat="1" applyFont="1" applyBorder="1" applyAlignment="1">
      <alignment/>
    </xf>
    <xf numFmtId="0" fontId="0" fillId="0" borderId="2" xfId="0" applyBorder="1" applyAlignment="1">
      <alignment horizontal="center"/>
    </xf>
    <xf numFmtId="0" fontId="3" fillId="0" borderId="6" xfId="0" applyFont="1" applyFill="1" applyBorder="1" applyAlignment="1">
      <alignment/>
    </xf>
    <xf numFmtId="37" fontId="3" fillId="0" borderId="6" xfId="0" applyNumberFormat="1" applyFont="1" applyBorder="1" applyAlignment="1">
      <alignment/>
    </xf>
    <xf numFmtId="0" fontId="0" fillId="0" borderId="1" xfId="0" applyBorder="1" applyAlignment="1">
      <alignment horizontal="right"/>
    </xf>
    <xf numFmtId="0" fontId="3" fillId="0" borderId="6" xfId="0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3" fillId="0" borderId="21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0" fillId="0" borderId="3" xfId="0" applyFont="1" applyBorder="1" applyAlignment="1">
      <alignment horizontal="right"/>
    </xf>
    <xf numFmtId="0" fontId="0" fillId="0" borderId="5" xfId="0" applyFont="1" applyBorder="1" applyAlignment="1">
      <alignment horizontal="right"/>
    </xf>
    <xf numFmtId="0" fontId="0" fillId="0" borderId="2" xfId="0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0" fillId="0" borderId="6" xfId="0" applyFont="1" applyBorder="1" applyAlignment="1">
      <alignment horizontal="right"/>
    </xf>
    <xf numFmtId="0" fontId="0" fillId="0" borderId="7" xfId="0" applyFont="1" applyBorder="1" applyAlignment="1">
      <alignment horizontal="right"/>
    </xf>
    <xf numFmtId="0" fontId="1" fillId="0" borderId="21" xfId="0" applyFont="1" applyBorder="1" applyAlignment="1">
      <alignment horizontal="right"/>
    </xf>
    <xf numFmtId="0" fontId="0" fillId="0" borderId="4" xfId="0" applyFont="1" applyBorder="1" applyAlignment="1">
      <alignment horizontal="right"/>
    </xf>
    <xf numFmtId="0" fontId="0" fillId="0" borderId="22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2" xfId="0" applyFont="1" applyFill="1" applyBorder="1" applyAlignment="1">
      <alignment horizontal="right"/>
    </xf>
    <xf numFmtId="0" fontId="0" fillId="0" borderId="21" xfId="0" applyFont="1" applyBorder="1" applyAlignment="1">
      <alignment horizontal="right"/>
    </xf>
    <xf numFmtId="0" fontId="0" fillId="0" borderId="23" xfId="0" applyBorder="1" applyAlignment="1">
      <alignment horizontal="right"/>
    </xf>
    <xf numFmtId="0" fontId="0" fillId="0" borderId="24" xfId="0" applyFont="1" applyFill="1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37" fontId="5" fillId="0" borderId="5" xfId="0" applyNumberFormat="1" applyFont="1" applyBorder="1" applyAlignment="1">
      <alignment wrapText="1"/>
    </xf>
    <xf numFmtId="0" fontId="0" fillId="0" borderId="15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 wrapText="1"/>
    </xf>
    <xf numFmtId="37" fontId="0" fillId="0" borderId="4" xfId="0" applyNumberFormat="1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 wrapText="1"/>
    </xf>
    <xf numFmtId="0" fontId="0" fillId="0" borderId="25" xfId="0" applyBorder="1" applyAlignment="1">
      <alignment horizontal="right"/>
    </xf>
    <xf numFmtId="37" fontId="0" fillId="0" borderId="20" xfId="0" applyNumberFormat="1" applyFont="1" applyBorder="1" applyAlignment="1">
      <alignment/>
    </xf>
    <xf numFmtId="37" fontId="1" fillId="0" borderId="1" xfId="0" applyNumberFormat="1" applyFont="1" applyBorder="1" applyAlignment="1">
      <alignment/>
    </xf>
    <xf numFmtId="37" fontId="1" fillId="0" borderId="13" xfId="0" applyNumberFormat="1" applyFont="1" applyBorder="1" applyAlignment="1">
      <alignment/>
    </xf>
    <xf numFmtId="37" fontId="1" fillId="0" borderId="3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4" xfId="0" applyBorder="1" applyAlignment="1">
      <alignment horizontal="center"/>
    </xf>
    <xf numFmtId="0" fontId="0" fillId="0" borderId="15" xfId="0" applyBorder="1" applyAlignment="1">
      <alignment wrapText="1"/>
    </xf>
    <xf numFmtId="37" fontId="0" fillId="0" borderId="5" xfId="0" applyNumberFormat="1" applyBorder="1" applyAlignment="1">
      <alignment/>
    </xf>
    <xf numFmtId="0" fontId="0" fillId="0" borderId="5" xfId="0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8" xfId="0" applyFont="1" applyBorder="1" applyAlignment="1">
      <alignment/>
    </xf>
    <xf numFmtId="0" fontId="3" fillId="0" borderId="3" xfId="0" applyFont="1" applyBorder="1" applyAlignment="1">
      <alignment horizontal="right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/>
    </xf>
    <xf numFmtId="37" fontId="4" fillId="0" borderId="3" xfId="0" applyNumberFormat="1" applyFont="1" applyBorder="1" applyAlignment="1">
      <alignment/>
    </xf>
    <xf numFmtId="0" fontId="3" fillId="0" borderId="22" xfId="0" applyFont="1" applyBorder="1" applyAlignment="1">
      <alignment horizontal="right"/>
    </xf>
    <xf numFmtId="0" fontId="1" fillId="0" borderId="0" xfId="0" applyFont="1" applyAlignment="1">
      <alignment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37" fontId="0" fillId="0" borderId="26" xfId="0" applyNumberFormat="1" applyFont="1" applyBorder="1" applyAlignment="1">
      <alignment/>
    </xf>
    <xf numFmtId="37" fontId="0" fillId="0" borderId="7" xfId="0" applyNumberFormat="1" applyFont="1" applyBorder="1" applyAlignment="1">
      <alignment/>
    </xf>
    <xf numFmtId="0" fontId="0" fillId="0" borderId="27" xfId="0" applyFont="1" applyBorder="1" applyAlignment="1">
      <alignment wrapText="1"/>
    </xf>
    <xf numFmtId="37" fontId="1" fillId="0" borderId="13" xfId="0" applyNumberFormat="1" applyFont="1" applyBorder="1" applyAlignment="1">
      <alignment/>
    </xf>
    <xf numFmtId="37" fontId="0" fillId="0" borderId="26" xfId="0" applyNumberFormat="1" applyFont="1" applyBorder="1" applyAlignment="1">
      <alignment/>
    </xf>
    <xf numFmtId="37" fontId="4" fillId="0" borderId="28" xfId="0" applyNumberFormat="1" applyFont="1" applyBorder="1" applyAlignment="1">
      <alignment/>
    </xf>
    <xf numFmtId="37" fontId="0" fillId="0" borderId="25" xfId="0" applyNumberFormat="1" applyFont="1" applyBorder="1" applyAlignment="1">
      <alignment/>
    </xf>
    <xf numFmtId="37" fontId="1" fillId="0" borderId="26" xfId="0" applyNumberFormat="1" applyFont="1" applyBorder="1" applyAlignment="1">
      <alignment/>
    </xf>
    <xf numFmtId="37" fontId="0" fillId="0" borderId="28" xfId="0" applyNumberFormat="1" applyFont="1" applyBorder="1" applyAlignment="1">
      <alignment/>
    </xf>
    <xf numFmtId="37" fontId="0" fillId="0" borderId="24" xfId="0" applyNumberFormat="1" applyFont="1" applyBorder="1" applyAlignment="1">
      <alignment/>
    </xf>
    <xf numFmtId="37" fontId="0" fillId="0" borderId="29" xfId="0" applyNumberFormat="1" applyFont="1" applyBorder="1" applyAlignment="1">
      <alignment/>
    </xf>
    <xf numFmtId="37" fontId="0" fillId="0" borderId="23" xfId="0" applyNumberFormat="1" applyFont="1" applyBorder="1" applyAlignment="1">
      <alignment/>
    </xf>
    <xf numFmtId="37" fontId="0" fillId="0" borderId="17" xfId="0" applyNumberFormat="1" applyFont="1" applyBorder="1" applyAlignment="1">
      <alignment/>
    </xf>
    <xf numFmtId="37" fontId="4" fillId="0" borderId="23" xfId="0" applyNumberFormat="1" applyFont="1" applyBorder="1" applyAlignment="1">
      <alignment/>
    </xf>
    <xf numFmtId="37" fontId="3" fillId="0" borderId="23" xfId="0" applyNumberFormat="1" applyFont="1" applyBorder="1" applyAlignment="1">
      <alignment/>
    </xf>
    <xf numFmtId="39" fontId="0" fillId="0" borderId="1" xfId="0" applyNumberFormat="1" applyFont="1" applyBorder="1" applyAlignment="1">
      <alignment/>
    </xf>
    <xf numFmtId="39" fontId="0" fillId="0" borderId="2" xfId="0" applyNumberFormat="1" applyFont="1" applyBorder="1" applyAlignment="1">
      <alignment/>
    </xf>
    <xf numFmtId="39" fontId="0" fillId="0" borderId="20" xfId="0" applyNumberFormat="1" applyFont="1" applyBorder="1" applyAlignment="1">
      <alignment/>
    </xf>
    <xf numFmtId="39" fontId="0" fillId="0" borderId="4" xfId="0" applyNumberFormat="1" applyFont="1" applyBorder="1" applyAlignment="1">
      <alignment/>
    </xf>
    <xf numFmtId="39" fontId="0" fillId="0" borderId="15" xfId="0" applyNumberFormat="1" applyFont="1" applyBorder="1" applyAlignment="1">
      <alignment/>
    </xf>
    <xf numFmtId="39" fontId="1" fillId="0" borderId="12" xfId="0" applyNumberFormat="1" applyFont="1" applyBorder="1" applyAlignment="1">
      <alignment/>
    </xf>
    <xf numFmtId="39" fontId="4" fillId="0" borderId="19" xfId="0" applyNumberFormat="1" applyFont="1" applyBorder="1" applyAlignment="1">
      <alignment/>
    </xf>
    <xf numFmtId="39" fontId="0" fillId="0" borderId="20" xfId="0" applyNumberFormat="1" applyFont="1" applyBorder="1" applyAlignment="1">
      <alignment/>
    </xf>
    <xf numFmtId="39" fontId="1" fillId="0" borderId="15" xfId="0" applyNumberFormat="1" applyFont="1" applyBorder="1" applyAlignment="1">
      <alignment/>
    </xf>
    <xf numFmtId="39" fontId="0" fillId="0" borderId="19" xfId="0" applyNumberFormat="1" applyFont="1" applyBorder="1" applyAlignment="1">
      <alignment/>
    </xf>
    <xf numFmtId="39" fontId="0" fillId="0" borderId="15" xfId="0" applyNumberFormat="1" applyFont="1" applyBorder="1" applyAlignment="1">
      <alignment/>
    </xf>
    <xf numFmtId="39" fontId="0" fillId="0" borderId="18" xfId="0" applyNumberFormat="1" applyFont="1" applyBorder="1" applyAlignment="1">
      <alignment/>
    </xf>
    <xf numFmtId="39" fontId="0" fillId="0" borderId="30" xfId="0" applyNumberFormat="1" applyFont="1" applyBorder="1" applyAlignment="1">
      <alignment/>
    </xf>
    <xf numFmtId="39" fontId="0" fillId="0" borderId="27" xfId="0" applyNumberFormat="1" applyFont="1" applyBorder="1" applyAlignment="1">
      <alignment/>
    </xf>
    <xf numFmtId="39" fontId="4" fillId="0" borderId="30" xfId="0" applyNumberFormat="1" applyFont="1" applyBorder="1" applyAlignment="1">
      <alignment/>
    </xf>
    <xf numFmtId="39" fontId="3" fillId="0" borderId="30" xfId="0" applyNumberFormat="1" applyFont="1" applyBorder="1" applyAlignment="1">
      <alignment/>
    </xf>
    <xf numFmtId="39" fontId="1" fillId="0" borderId="10" xfId="0" applyNumberFormat="1" applyFont="1" applyBorder="1" applyAlignment="1">
      <alignment/>
    </xf>
    <xf numFmtId="39" fontId="0" fillId="0" borderId="14" xfId="0" applyNumberFormat="1" applyFont="1" applyBorder="1" applyAlignment="1">
      <alignment/>
    </xf>
    <xf numFmtId="39" fontId="1" fillId="0" borderId="12" xfId="0" applyNumberFormat="1" applyFont="1" applyBorder="1" applyAlignment="1">
      <alignment/>
    </xf>
    <xf numFmtId="2" fontId="0" fillId="0" borderId="1" xfId="0" applyNumberFormat="1" applyFont="1" applyBorder="1" applyAlignment="1">
      <alignment/>
    </xf>
    <xf numFmtId="2" fontId="4" fillId="0" borderId="19" xfId="0" applyNumberFormat="1" applyFont="1" applyBorder="1" applyAlignment="1">
      <alignment/>
    </xf>
    <xf numFmtId="2" fontId="1" fillId="0" borderId="15" xfId="0" applyNumberFormat="1" applyFont="1" applyBorder="1" applyAlignment="1">
      <alignment/>
    </xf>
    <xf numFmtId="2" fontId="0" fillId="0" borderId="19" xfId="0" applyNumberFormat="1" applyFont="1" applyBorder="1" applyAlignment="1">
      <alignment/>
    </xf>
    <xf numFmtId="2" fontId="0" fillId="0" borderId="15" xfId="0" applyNumberFormat="1" applyFont="1" applyBorder="1" applyAlignment="1">
      <alignment/>
    </xf>
    <xf numFmtId="2" fontId="0" fillId="0" borderId="30" xfId="0" applyNumberFormat="1" applyFont="1" applyBorder="1" applyAlignment="1">
      <alignment/>
    </xf>
    <xf numFmtId="2" fontId="4" fillId="0" borderId="30" xfId="0" applyNumberFormat="1" applyFont="1" applyBorder="1" applyAlignment="1">
      <alignment/>
    </xf>
    <xf numFmtId="2" fontId="3" fillId="0" borderId="30" xfId="0" applyNumberFormat="1" applyFont="1" applyBorder="1" applyAlignment="1">
      <alignment/>
    </xf>
    <xf numFmtId="2" fontId="3" fillId="0" borderId="31" xfId="0" applyNumberFormat="1" applyFont="1" applyBorder="1" applyAlignment="1">
      <alignment/>
    </xf>
    <xf numFmtId="2" fontId="1" fillId="0" borderId="8" xfId="0" applyNumberFormat="1" applyFont="1" applyBorder="1" applyAlignment="1">
      <alignment/>
    </xf>
    <xf numFmtId="39" fontId="1" fillId="0" borderId="8" xfId="0" applyNumberFormat="1" applyFont="1" applyBorder="1" applyAlignment="1">
      <alignment/>
    </xf>
    <xf numFmtId="2" fontId="0" fillId="0" borderId="2" xfId="0" applyNumberFormat="1" applyFont="1" applyBorder="1" applyAlignment="1">
      <alignment/>
    </xf>
    <xf numFmtId="37" fontId="1" fillId="0" borderId="32" xfId="0" applyNumberFormat="1" applyFont="1" applyBorder="1" applyAlignment="1">
      <alignment/>
    </xf>
    <xf numFmtId="37" fontId="0" fillId="0" borderId="32" xfId="0" applyNumberFormat="1" applyFont="1" applyBorder="1" applyAlignment="1">
      <alignment/>
    </xf>
    <xf numFmtId="39" fontId="3" fillId="0" borderId="9" xfId="0" applyNumberFormat="1" applyFont="1" applyBorder="1" applyAlignment="1">
      <alignment/>
    </xf>
    <xf numFmtId="0" fontId="0" fillId="0" borderId="6" xfId="0" applyFont="1" applyBorder="1" applyAlignment="1">
      <alignment wrapText="1"/>
    </xf>
    <xf numFmtId="39" fontId="0" fillId="0" borderId="0" xfId="0" applyNumberFormat="1" applyFont="1" applyBorder="1" applyAlignment="1">
      <alignment/>
    </xf>
    <xf numFmtId="2" fontId="0" fillId="0" borderId="4" xfId="0" applyNumberFormat="1" applyFont="1" applyBorder="1" applyAlignment="1">
      <alignment/>
    </xf>
    <xf numFmtId="0" fontId="0" fillId="0" borderId="0" xfId="0" applyBorder="1" applyAlignment="1">
      <alignment wrapText="1"/>
    </xf>
    <xf numFmtId="39" fontId="0" fillId="0" borderId="33" xfId="0" applyNumberFormat="1" applyFont="1" applyBorder="1" applyAlignment="1">
      <alignment/>
    </xf>
    <xf numFmtId="2" fontId="0" fillId="0" borderId="26" xfId="0" applyNumberFormat="1" applyFont="1" applyBorder="1" applyAlignment="1">
      <alignment/>
    </xf>
    <xf numFmtId="2" fontId="4" fillId="0" borderId="6" xfId="0" applyNumberFormat="1" applyFont="1" applyBorder="1" applyAlignment="1">
      <alignment/>
    </xf>
    <xf numFmtId="0" fontId="0" fillId="0" borderId="1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34" xfId="0" applyFont="1" applyBorder="1" applyAlignment="1">
      <alignment horizontal="right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8"/>
  <sheetViews>
    <sheetView tabSelected="1" zoomScaleSheetLayoutView="80" workbookViewId="0" topLeftCell="C36">
      <selection activeCell="H60" sqref="H60"/>
    </sheetView>
  </sheetViews>
  <sheetFormatPr defaultColWidth="9.140625" defaultRowHeight="12.75"/>
  <cols>
    <col min="1" max="1" width="3.57421875" style="0" customWidth="1"/>
    <col min="2" max="2" width="5.8515625" style="0" customWidth="1"/>
    <col min="3" max="3" width="9.28125" style="0" customWidth="1"/>
    <col min="4" max="4" width="58.7109375" style="0" customWidth="1"/>
    <col min="5" max="5" width="14.7109375" style="0" customWidth="1"/>
    <col min="6" max="7" width="13.7109375" style="0" customWidth="1"/>
    <col min="8" max="8" width="16.421875" style="0" customWidth="1"/>
    <col min="9" max="9" width="10.7109375" style="0" customWidth="1"/>
    <col min="10" max="10" width="11.57421875" style="0" customWidth="1"/>
  </cols>
  <sheetData>
    <row r="1" spans="5:10" ht="12.75">
      <c r="E1" s="190"/>
      <c r="F1" s="190"/>
      <c r="G1" s="190"/>
      <c r="H1" s="190"/>
      <c r="I1" s="190"/>
      <c r="J1" s="190"/>
    </row>
    <row r="2" spans="1:10" ht="15.75">
      <c r="A2" s="194" t="s">
        <v>26</v>
      </c>
      <c r="B2" s="194"/>
      <c r="C2" s="194"/>
      <c r="D2" s="194"/>
      <c r="E2" s="190" t="s">
        <v>80</v>
      </c>
      <c r="F2" s="190"/>
      <c r="G2" s="190"/>
      <c r="H2" s="190"/>
      <c r="I2" s="190"/>
      <c r="J2" s="190"/>
    </row>
    <row r="3" spans="1:10" ht="18" customHeight="1">
      <c r="A3" s="190"/>
      <c r="B3" s="190"/>
      <c r="C3" s="190"/>
      <c r="D3" s="190"/>
      <c r="E3" s="130"/>
      <c r="F3" s="192"/>
      <c r="G3" s="192"/>
      <c r="H3" s="192"/>
      <c r="I3" s="192"/>
      <c r="J3" s="193"/>
    </row>
    <row r="4" spans="6:10" ht="15.75">
      <c r="F4" s="191"/>
      <c r="G4" s="191"/>
      <c r="H4" s="191"/>
      <c r="I4" s="191"/>
      <c r="J4" s="191"/>
    </row>
    <row r="5" spans="1:10" ht="15.75">
      <c r="A5" s="195" t="s">
        <v>51</v>
      </c>
      <c r="B5" s="196"/>
      <c r="C5" s="196"/>
      <c r="D5" s="196"/>
      <c r="E5" s="196"/>
      <c r="F5" s="196"/>
      <c r="G5" s="196"/>
      <c r="H5" s="196"/>
      <c r="I5" s="196"/>
      <c r="J5" s="197"/>
    </row>
    <row r="6" spans="1:10" ht="15" customHeight="1">
      <c r="A6" s="198" t="s">
        <v>0</v>
      </c>
      <c r="B6" s="198" t="s">
        <v>1</v>
      </c>
      <c r="C6" s="198" t="s">
        <v>2</v>
      </c>
      <c r="D6" s="200" t="s">
        <v>3</v>
      </c>
      <c r="E6" s="131" t="s">
        <v>67</v>
      </c>
      <c r="F6" s="131" t="s">
        <v>71</v>
      </c>
      <c r="G6" s="131" t="s">
        <v>71</v>
      </c>
      <c r="H6" s="131" t="s">
        <v>73</v>
      </c>
      <c r="I6" s="131"/>
      <c r="J6" s="198" t="s">
        <v>4</v>
      </c>
    </row>
    <row r="7" spans="1:10" ht="17.25" customHeight="1">
      <c r="A7" s="199"/>
      <c r="B7" s="199"/>
      <c r="C7" s="199"/>
      <c r="D7" s="201"/>
      <c r="E7" s="132" t="s">
        <v>62</v>
      </c>
      <c r="F7" s="132" t="s">
        <v>72</v>
      </c>
      <c r="G7" s="132" t="s">
        <v>75</v>
      </c>
      <c r="H7" s="132" t="s">
        <v>75</v>
      </c>
      <c r="I7" s="132" t="s">
        <v>74</v>
      </c>
      <c r="J7" s="199"/>
    </row>
    <row r="8" spans="1:10" ht="38.25">
      <c r="A8" s="57" t="s">
        <v>5</v>
      </c>
      <c r="B8" s="65">
        <v>600</v>
      </c>
      <c r="C8" s="65">
        <v>60016</v>
      </c>
      <c r="D8" s="2" t="s">
        <v>8</v>
      </c>
      <c r="E8" s="15">
        <v>3105000</v>
      </c>
      <c r="F8" s="15">
        <v>1070000</v>
      </c>
      <c r="G8" s="15">
        <v>1070000</v>
      </c>
      <c r="H8" s="148">
        <v>1068832.42</v>
      </c>
      <c r="I8" s="167">
        <f>(H8/G8)*100</f>
        <v>99.89088037383176</v>
      </c>
      <c r="J8" s="17"/>
    </row>
    <row r="9" spans="1:10" ht="25.5">
      <c r="A9" s="68" t="s">
        <v>7</v>
      </c>
      <c r="B9" s="90">
        <v>600</v>
      </c>
      <c r="C9" s="90">
        <v>60016</v>
      </c>
      <c r="D9" s="2" t="s">
        <v>66</v>
      </c>
      <c r="E9" s="15">
        <v>733000</v>
      </c>
      <c r="F9" s="15">
        <f>54000</f>
        <v>54000</v>
      </c>
      <c r="G9" s="15">
        <f>54000+321000</f>
        <v>375000</v>
      </c>
      <c r="H9" s="148">
        <v>374954.93</v>
      </c>
      <c r="I9" s="167">
        <f aca="true" t="shared" si="0" ref="I9:I21">(H9/G9)*100</f>
        <v>99.98798133333334</v>
      </c>
      <c r="J9" s="17"/>
    </row>
    <row r="10" spans="1:10" ht="12.75">
      <c r="A10" s="68" t="s">
        <v>9</v>
      </c>
      <c r="B10" s="90">
        <v>600</v>
      </c>
      <c r="C10" s="90">
        <v>60016</v>
      </c>
      <c r="D10" s="2" t="s">
        <v>13</v>
      </c>
      <c r="E10" s="15">
        <f>1464800+15000</f>
        <v>1479800</v>
      </c>
      <c r="F10" s="15">
        <f>1030000+430000</f>
        <v>1460000</v>
      </c>
      <c r="G10" s="15">
        <f>1030000+430000+4800+15000</f>
        <v>1479800</v>
      </c>
      <c r="H10" s="148">
        <v>1477492.7</v>
      </c>
      <c r="I10" s="167">
        <f t="shared" si="0"/>
        <v>99.84408028111906</v>
      </c>
      <c r="J10" s="17"/>
    </row>
    <row r="11" spans="1:10" ht="38.25">
      <c r="A11" s="68" t="s">
        <v>10</v>
      </c>
      <c r="B11" s="90">
        <v>600</v>
      </c>
      <c r="C11" s="90">
        <v>60016</v>
      </c>
      <c r="D11" s="2" t="s">
        <v>15</v>
      </c>
      <c r="E11" s="15">
        <f>750000+1100</f>
        <v>751100</v>
      </c>
      <c r="F11" s="15">
        <f>90000</f>
        <v>90000</v>
      </c>
      <c r="G11" s="15">
        <f>90000+90100</f>
        <v>180100</v>
      </c>
      <c r="H11" s="148">
        <v>179496.75</v>
      </c>
      <c r="I11" s="167">
        <f t="shared" si="0"/>
        <v>99.66504719600222</v>
      </c>
      <c r="J11" s="17"/>
    </row>
    <row r="12" spans="1:10" ht="25.5">
      <c r="A12" s="68" t="s">
        <v>11</v>
      </c>
      <c r="B12" s="90">
        <v>600</v>
      </c>
      <c r="C12" s="90">
        <v>60016</v>
      </c>
      <c r="D12" s="2" t="s">
        <v>30</v>
      </c>
      <c r="E12" s="15">
        <v>115000</v>
      </c>
      <c r="F12" s="15">
        <v>325000</v>
      </c>
      <c r="G12" s="15">
        <v>0</v>
      </c>
      <c r="H12" s="148">
        <v>0</v>
      </c>
      <c r="I12" s="167">
        <v>0</v>
      </c>
      <c r="J12" s="17"/>
    </row>
    <row r="13" spans="1:10" ht="12.75">
      <c r="A13" s="68" t="s">
        <v>12</v>
      </c>
      <c r="B13" s="90">
        <v>600</v>
      </c>
      <c r="C13" s="90">
        <v>60016</v>
      </c>
      <c r="D13" s="2" t="s">
        <v>31</v>
      </c>
      <c r="E13" s="15">
        <v>507000</v>
      </c>
      <c r="F13" s="15">
        <v>530000</v>
      </c>
      <c r="G13" s="15">
        <v>507000</v>
      </c>
      <c r="H13" s="148">
        <v>498107.78</v>
      </c>
      <c r="I13" s="167">
        <f t="shared" si="0"/>
        <v>98.24611045364891</v>
      </c>
      <c r="J13" s="17"/>
    </row>
    <row r="14" spans="1:10" ht="12.75">
      <c r="A14" s="68" t="s">
        <v>14</v>
      </c>
      <c r="B14" s="90">
        <v>600</v>
      </c>
      <c r="C14" s="90">
        <v>60016</v>
      </c>
      <c r="D14" s="2" t="s">
        <v>32</v>
      </c>
      <c r="E14" s="15">
        <v>220000</v>
      </c>
      <c r="F14" s="15">
        <v>220000</v>
      </c>
      <c r="G14" s="15">
        <f>220000-220000</f>
        <v>0</v>
      </c>
      <c r="H14" s="148">
        <v>0</v>
      </c>
      <c r="I14" s="167">
        <v>0</v>
      </c>
      <c r="J14" s="17"/>
    </row>
    <row r="15" spans="1:10" ht="25.5">
      <c r="A15" s="68" t="s">
        <v>35</v>
      </c>
      <c r="B15" s="90">
        <v>600</v>
      </c>
      <c r="C15" s="90">
        <v>60016</v>
      </c>
      <c r="D15" s="2" t="s">
        <v>63</v>
      </c>
      <c r="E15" s="15">
        <v>1500000</v>
      </c>
      <c r="F15" s="15">
        <v>1500000</v>
      </c>
      <c r="G15" s="15">
        <v>100000</v>
      </c>
      <c r="H15" s="148">
        <v>0</v>
      </c>
      <c r="I15" s="167">
        <v>0</v>
      </c>
      <c r="J15" s="17"/>
    </row>
    <row r="16" spans="1:10" ht="25.5">
      <c r="A16" s="57" t="s">
        <v>36</v>
      </c>
      <c r="B16" s="111">
        <v>600</v>
      </c>
      <c r="C16" s="111">
        <v>60016</v>
      </c>
      <c r="D16" s="112" t="s">
        <v>33</v>
      </c>
      <c r="E16" s="15">
        <v>1114000</v>
      </c>
      <c r="F16" s="55">
        <f>454000</f>
        <v>454000</v>
      </c>
      <c r="G16" s="55">
        <v>1114000</v>
      </c>
      <c r="H16" s="149">
        <v>173627.7</v>
      </c>
      <c r="I16" s="167">
        <f t="shared" si="0"/>
        <v>15.58596947935368</v>
      </c>
      <c r="J16" s="55"/>
    </row>
    <row r="17" spans="1:10" ht="12.75">
      <c r="A17" s="113" t="s">
        <v>55</v>
      </c>
      <c r="B17" s="91">
        <v>600</v>
      </c>
      <c r="C17" s="91">
        <v>60016</v>
      </c>
      <c r="D17" s="49" t="s">
        <v>64</v>
      </c>
      <c r="E17" s="15">
        <v>370000</v>
      </c>
      <c r="F17" s="50">
        <f>297400</f>
        <v>297400</v>
      </c>
      <c r="G17" s="50">
        <f>297400+7240</f>
        <v>304640</v>
      </c>
      <c r="H17" s="150">
        <v>302194.89</v>
      </c>
      <c r="I17" s="167">
        <f t="shared" si="0"/>
        <v>99.19737723214286</v>
      </c>
      <c r="J17" s="114"/>
    </row>
    <row r="18" spans="1:10" ht="12.75">
      <c r="A18" s="68" t="s">
        <v>56</v>
      </c>
      <c r="B18" s="107">
        <v>600</v>
      </c>
      <c r="C18" s="108">
        <v>60016</v>
      </c>
      <c r="D18" s="109" t="s">
        <v>65</v>
      </c>
      <c r="E18" s="15">
        <v>465000</v>
      </c>
      <c r="F18" s="110">
        <f>390400</f>
        <v>390400</v>
      </c>
      <c r="G18" s="110">
        <f>390400+6020+12000</f>
        <v>408420</v>
      </c>
      <c r="H18" s="151">
        <v>406977.21</v>
      </c>
      <c r="I18" s="167">
        <f t="shared" si="0"/>
        <v>99.64673865138828</v>
      </c>
      <c r="J18" s="55"/>
    </row>
    <row r="19" spans="1:10" ht="25.5">
      <c r="A19" s="68" t="s">
        <v>57</v>
      </c>
      <c r="B19" s="91">
        <v>600</v>
      </c>
      <c r="C19" s="91">
        <v>60016</v>
      </c>
      <c r="D19" s="49" t="s">
        <v>58</v>
      </c>
      <c r="E19" s="15">
        <v>1121000</v>
      </c>
      <c r="F19" s="50">
        <v>110000</v>
      </c>
      <c r="G19" s="50">
        <v>81000</v>
      </c>
      <c r="H19" s="150">
        <v>80816.05</v>
      </c>
      <c r="I19" s="167">
        <f t="shared" si="0"/>
        <v>99.7729012345679</v>
      </c>
      <c r="J19" s="50"/>
    </row>
    <row r="20" spans="1:10" ht="26.25" thickBot="1">
      <c r="A20" s="89" t="s">
        <v>68</v>
      </c>
      <c r="B20" s="108">
        <v>600</v>
      </c>
      <c r="C20" s="108">
        <v>60016</v>
      </c>
      <c r="D20" s="109" t="s">
        <v>69</v>
      </c>
      <c r="E20" s="133">
        <v>109000</v>
      </c>
      <c r="F20" s="137">
        <v>0</v>
      </c>
      <c r="G20" s="110">
        <v>109000</v>
      </c>
      <c r="H20" s="152">
        <v>84636.85</v>
      </c>
      <c r="I20" s="178">
        <f>(H20/G20)*100</f>
        <v>77.64848623853212</v>
      </c>
      <c r="J20" s="134"/>
    </row>
    <row r="21" spans="1:10" s="9" customFormat="1" ht="15.75" thickBot="1">
      <c r="A21" s="129"/>
      <c r="B21" s="92">
        <v>600</v>
      </c>
      <c r="C21" s="92">
        <v>60016</v>
      </c>
      <c r="D21" s="124" t="s">
        <v>27</v>
      </c>
      <c r="E21" s="116">
        <f>SUM(E8:E20)</f>
        <v>11589900</v>
      </c>
      <c r="F21" s="116">
        <f>SUM(F8:F20)</f>
        <v>6500800</v>
      </c>
      <c r="G21" s="34">
        <f>SUM(G8:G20)</f>
        <v>5728960</v>
      </c>
      <c r="H21" s="177">
        <f>SUM(H8:H20)</f>
        <v>4647137.28</v>
      </c>
      <c r="I21" s="176">
        <f t="shared" si="0"/>
        <v>81.11659498408088</v>
      </c>
      <c r="J21" s="180"/>
    </row>
    <row r="22" spans="1:10" ht="15">
      <c r="A22" s="125"/>
      <c r="B22" s="126"/>
      <c r="C22" s="126"/>
      <c r="D22" s="127"/>
      <c r="E22" s="24"/>
      <c r="F22" s="138"/>
      <c r="G22" s="128"/>
      <c r="H22" s="154"/>
      <c r="I22" s="168"/>
      <c r="J22" s="23"/>
    </row>
    <row r="23" spans="1:10" ht="26.25" thickBot="1">
      <c r="A23" s="70" t="s">
        <v>5</v>
      </c>
      <c r="B23" s="94">
        <v>700</v>
      </c>
      <c r="C23" s="94">
        <v>70021</v>
      </c>
      <c r="D23" s="3" t="s">
        <v>34</v>
      </c>
      <c r="E23" s="16">
        <v>1491000</v>
      </c>
      <c r="F23" s="139">
        <v>422000</v>
      </c>
      <c r="G23" s="15">
        <v>422000</v>
      </c>
      <c r="H23" s="155">
        <v>0</v>
      </c>
      <c r="I23" s="178">
        <f>(H23/G23)*100</f>
        <v>0</v>
      </c>
      <c r="J23" s="15"/>
    </row>
    <row r="24" spans="1:10" ht="15.75" thickBot="1">
      <c r="A24" s="71"/>
      <c r="B24" s="92">
        <v>700</v>
      </c>
      <c r="C24" s="92">
        <v>70021</v>
      </c>
      <c r="D24" s="41" t="s">
        <v>27</v>
      </c>
      <c r="E24" s="34">
        <f>SUM(E23)</f>
        <v>1491000</v>
      </c>
      <c r="F24" s="116">
        <f>SUM(F23)</f>
        <v>422000</v>
      </c>
      <c r="G24" s="34">
        <f>SUM(G23)</f>
        <v>422000</v>
      </c>
      <c r="H24" s="153">
        <f>SUM(H23)</f>
        <v>0</v>
      </c>
      <c r="I24" s="176">
        <f>(H24/G24)*100</f>
        <v>0</v>
      </c>
      <c r="J24" s="179"/>
    </row>
    <row r="25" spans="1:10" ht="15">
      <c r="A25" s="72"/>
      <c r="B25" s="95"/>
      <c r="C25" s="95"/>
      <c r="D25" s="62"/>
      <c r="E25" s="24"/>
      <c r="F25" s="140"/>
      <c r="G25" s="63"/>
      <c r="H25" s="156"/>
      <c r="I25" s="169"/>
      <c r="J25" s="64"/>
    </row>
    <row r="26" spans="1:10" ht="25.5">
      <c r="A26" s="70" t="s">
        <v>5</v>
      </c>
      <c r="B26" s="94">
        <v>700</v>
      </c>
      <c r="C26" s="94">
        <v>70095</v>
      </c>
      <c r="D26" s="61" t="s">
        <v>37</v>
      </c>
      <c r="E26" s="15">
        <v>3329000</v>
      </c>
      <c r="F26" s="139">
        <v>1041000</v>
      </c>
      <c r="G26" s="15">
        <v>370000</v>
      </c>
      <c r="H26" s="155">
        <v>76494</v>
      </c>
      <c r="I26" s="167">
        <f>(H26/G26)*100</f>
        <v>20.674054054054054</v>
      </c>
      <c r="J26" s="15"/>
    </row>
    <row r="27" spans="1:10" ht="12.75">
      <c r="A27" s="73" t="s">
        <v>7</v>
      </c>
      <c r="B27" s="96">
        <v>700</v>
      </c>
      <c r="C27" s="96">
        <v>70095</v>
      </c>
      <c r="D27" s="60" t="s">
        <v>38</v>
      </c>
      <c r="E27" s="15">
        <v>2882000</v>
      </c>
      <c r="F27" s="141">
        <v>1450000</v>
      </c>
      <c r="G27" s="24">
        <v>1450000</v>
      </c>
      <c r="H27" s="157">
        <v>572485.77</v>
      </c>
      <c r="I27" s="167">
        <f>(H27/G27)*100</f>
        <v>39.48177724137931</v>
      </c>
      <c r="J27" s="24"/>
    </row>
    <row r="28" spans="1:10" ht="12.75">
      <c r="A28" s="73" t="s">
        <v>9</v>
      </c>
      <c r="B28" s="96">
        <v>700</v>
      </c>
      <c r="C28" s="96">
        <v>70095</v>
      </c>
      <c r="D28" s="60" t="s">
        <v>16</v>
      </c>
      <c r="E28" s="15">
        <v>900000</v>
      </c>
      <c r="F28" s="141">
        <v>100000</v>
      </c>
      <c r="G28" s="24">
        <v>100000</v>
      </c>
      <c r="H28" s="157">
        <v>78185.19</v>
      </c>
      <c r="I28" s="167">
        <f>(H28/G28)*100</f>
        <v>78.18519</v>
      </c>
      <c r="J28" s="24"/>
    </row>
    <row r="29" spans="1:10" ht="13.5" thickBot="1">
      <c r="A29" s="74" t="s">
        <v>10</v>
      </c>
      <c r="B29" s="97">
        <v>700</v>
      </c>
      <c r="C29" s="97">
        <v>70095</v>
      </c>
      <c r="D29" s="51" t="s">
        <v>39</v>
      </c>
      <c r="E29" s="16">
        <v>2000000</v>
      </c>
      <c r="F29" s="142">
        <v>50000</v>
      </c>
      <c r="G29" s="22">
        <v>50000</v>
      </c>
      <c r="H29" s="158">
        <v>49384.56</v>
      </c>
      <c r="I29" s="167">
        <f>(H29/G29)*100</f>
        <v>98.76912</v>
      </c>
      <c r="J29" s="31"/>
    </row>
    <row r="30" spans="1:10" ht="15.75" thickBot="1">
      <c r="A30" s="71"/>
      <c r="B30" s="92">
        <v>700</v>
      </c>
      <c r="C30" s="92">
        <v>70095</v>
      </c>
      <c r="D30" s="41" t="s">
        <v>27</v>
      </c>
      <c r="E30" s="34">
        <f>SUM(E26:E29)</f>
        <v>9111000</v>
      </c>
      <c r="F30" s="116">
        <f>SUM(F26:F29)</f>
        <v>2641000</v>
      </c>
      <c r="G30" s="34">
        <f>SUM(G26:G29)</f>
        <v>1970000</v>
      </c>
      <c r="H30" s="153">
        <f>SUM(H26:H29)</f>
        <v>776549.52</v>
      </c>
      <c r="I30" s="176">
        <f>(H30/G30)*100</f>
        <v>39.41875736040609</v>
      </c>
      <c r="J30" s="179"/>
    </row>
    <row r="31" spans="1:10" ht="12.75">
      <c r="A31" s="77"/>
      <c r="B31" s="99"/>
      <c r="C31" s="99"/>
      <c r="D31" s="182"/>
      <c r="E31" s="26"/>
      <c r="F31" s="144"/>
      <c r="G31" s="26"/>
      <c r="H31" s="160"/>
      <c r="I31" s="172"/>
      <c r="J31" s="21"/>
    </row>
    <row r="32" spans="1:10" ht="25.5">
      <c r="A32" s="70" t="s">
        <v>5</v>
      </c>
      <c r="B32" s="94">
        <v>750</v>
      </c>
      <c r="C32" s="94">
        <v>75023</v>
      </c>
      <c r="D32" s="2" t="s">
        <v>40</v>
      </c>
      <c r="E32" s="15">
        <v>3661700</v>
      </c>
      <c r="F32" s="139">
        <v>1911600</v>
      </c>
      <c r="G32" s="15">
        <v>1816300</v>
      </c>
      <c r="H32" s="155">
        <v>755126.08</v>
      </c>
      <c r="I32" s="167">
        <f>(H32/G32)*100</f>
        <v>41.57496448824533</v>
      </c>
      <c r="J32" s="17"/>
    </row>
    <row r="33" spans="1:10" ht="12.75">
      <c r="A33" s="70" t="s">
        <v>7</v>
      </c>
      <c r="B33" s="94">
        <v>750</v>
      </c>
      <c r="C33" s="94">
        <v>75023</v>
      </c>
      <c r="D33" s="2" t="s">
        <v>17</v>
      </c>
      <c r="E33" s="15">
        <v>687000</v>
      </c>
      <c r="F33" s="139">
        <v>202000</v>
      </c>
      <c r="G33" s="15">
        <v>202000</v>
      </c>
      <c r="H33" s="155">
        <v>195273.2</v>
      </c>
      <c r="I33" s="167">
        <f>(H33/G33)*100</f>
        <v>96.66990099009901</v>
      </c>
      <c r="J33" s="17"/>
    </row>
    <row r="34" spans="1:10" ht="12.75">
      <c r="A34" s="70" t="s">
        <v>9</v>
      </c>
      <c r="B34" s="94">
        <v>750</v>
      </c>
      <c r="C34" s="94">
        <v>75023</v>
      </c>
      <c r="D34" s="3" t="s">
        <v>18</v>
      </c>
      <c r="E34" s="15">
        <v>60000</v>
      </c>
      <c r="F34" s="139">
        <v>60000</v>
      </c>
      <c r="G34" s="15">
        <v>60000</v>
      </c>
      <c r="H34" s="155">
        <v>0</v>
      </c>
      <c r="I34" s="167">
        <f>(H34/G34)*100</f>
        <v>0</v>
      </c>
      <c r="J34" s="17"/>
    </row>
    <row r="35" spans="1:10" ht="13.5" thickBot="1">
      <c r="A35" s="75"/>
      <c r="B35" s="98">
        <v>750</v>
      </c>
      <c r="C35" s="98">
        <v>75023</v>
      </c>
      <c r="D35" s="58" t="s">
        <v>41</v>
      </c>
      <c r="E35" s="16">
        <v>2121000</v>
      </c>
      <c r="F35" s="143">
        <v>121000</v>
      </c>
      <c r="G35" s="16">
        <v>121000</v>
      </c>
      <c r="H35" s="159">
        <v>0</v>
      </c>
      <c r="I35" s="167">
        <f>(H35/G35)*100</f>
        <v>0</v>
      </c>
      <c r="J35" s="18"/>
    </row>
    <row r="36" spans="1:10" ht="13.5" thickBot="1">
      <c r="A36" s="76"/>
      <c r="B36" s="92">
        <v>750</v>
      </c>
      <c r="C36" s="92">
        <v>75023</v>
      </c>
      <c r="D36" s="41" t="s">
        <v>27</v>
      </c>
      <c r="E36" s="34">
        <f>SUM(E32:E35)</f>
        <v>6529700</v>
      </c>
      <c r="F36" s="116">
        <f>SUM(F32:F35)</f>
        <v>2294600</v>
      </c>
      <c r="G36" s="34">
        <f>SUM(G32:G35)</f>
        <v>2199300</v>
      </c>
      <c r="H36" s="177">
        <f>SUM(H32:H35)</f>
        <v>950399.28</v>
      </c>
      <c r="I36" s="176">
        <f>(H36/G36)*100</f>
        <v>43.21371709180194</v>
      </c>
      <c r="J36" s="42"/>
    </row>
    <row r="37" spans="1:10" ht="15">
      <c r="A37" s="77"/>
      <c r="B37" s="99"/>
      <c r="C37" s="99"/>
      <c r="D37" s="14"/>
      <c r="E37" s="26"/>
      <c r="F37" s="144"/>
      <c r="G37" s="26"/>
      <c r="H37" s="160"/>
      <c r="I37" s="172"/>
      <c r="J37" s="19"/>
    </row>
    <row r="38" spans="1:10" ht="27" thickBot="1">
      <c r="A38" s="78" t="s">
        <v>5</v>
      </c>
      <c r="B38" s="98">
        <v>754</v>
      </c>
      <c r="C38" s="98">
        <v>75414</v>
      </c>
      <c r="D38" s="6" t="s">
        <v>76</v>
      </c>
      <c r="E38" s="16">
        <v>28150</v>
      </c>
      <c r="F38" s="143">
        <v>0</v>
      </c>
      <c r="G38" s="16">
        <v>28150</v>
      </c>
      <c r="H38" s="159">
        <v>28133.2</v>
      </c>
      <c r="I38" s="167">
        <f>(H38/G38)*100</f>
        <v>99.94031971580817</v>
      </c>
      <c r="J38" s="25"/>
    </row>
    <row r="39" spans="1:10" ht="13.5" thickBot="1">
      <c r="A39" s="79"/>
      <c r="B39" s="92">
        <v>754</v>
      </c>
      <c r="C39" s="92">
        <v>75414</v>
      </c>
      <c r="D39" s="41" t="s">
        <v>27</v>
      </c>
      <c r="E39" s="34">
        <f>SUM(E38)</f>
        <v>28150</v>
      </c>
      <c r="F39" s="116">
        <f>SUM(F38)</f>
        <v>0</v>
      </c>
      <c r="G39" s="34">
        <f>SUM(G38)</f>
        <v>28150</v>
      </c>
      <c r="H39" s="177">
        <f>SUM(H38)</f>
        <v>28133.2</v>
      </c>
      <c r="I39" s="176">
        <f>(H39/G39)*100</f>
        <v>99.94031971580817</v>
      </c>
      <c r="J39" s="179"/>
    </row>
    <row r="40" spans="1:10" ht="15">
      <c r="A40" s="80"/>
      <c r="B40" s="100"/>
      <c r="C40" s="100"/>
      <c r="D40" s="8"/>
      <c r="E40" s="31"/>
      <c r="F40" s="133"/>
      <c r="G40" s="31"/>
      <c r="H40" s="158"/>
      <c r="I40" s="170"/>
      <c r="J40" s="32"/>
    </row>
    <row r="41" spans="1:10" ht="27" thickBot="1">
      <c r="A41" s="78" t="s">
        <v>5</v>
      </c>
      <c r="B41" s="98">
        <v>754</v>
      </c>
      <c r="C41" s="98">
        <v>75416</v>
      </c>
      <c r="D41" s="6" t="s">
        <v>19</v>
      </c>
      <c r="E41" s="16">
        <v>696000</v>
      </c>
      <c r="F41" s="143">
        <f>200000+83500</f>
        <v>283500</v>
      </c>
      <c r="G41" s="16">
        <f>200000+83500</f>
        <v>283500</v>
      </c>
      <c r="H41" s="159">
        <v>248520.32</v>
      </c>
      <c r="I41" s="167">
        <f>(H41/G41)*100</f>
        <v>87.6614885361552</v>
      </c>
      <c r="J41" s="25"/>
    </row>
    <row r="42" spans="1:10" ht="13.5" thickBot="1">
      <c r="A42" s="79"/>
      <c r="B42" s="92">
        <v>754</v>
      </c>
      <c r="C42" s="92">
        <v>75416</v>
      </c>
      <c r="D42" s="41" t="s">
        <v>27</v>
      </c>
      <c r="E42" s="34">
        <f>SUM(E41)</f>
        <v>696000</v>
      </c>
      <c r="F42" s="116">
        <f>SUM(F41)</f>
        <v>283500</v>
      </c>
      <c r="G42" s="34">
        <f>SUM(G41)</f>
        <v>283500</v>
      </c>
      <c r="H42" s="177">
        <f>SUM(H41)</f>
        <v>248520.32</v>
      </c>
      <c r="I42" s="176">
        <f>(H42/G42)*100</f>
        <v>87.6614885361552</v>
      </c>
      <c r="J42" s="179"/>
    </row>
    <row r="43" spans="1:10" ht="12.75">
      <c r="A43" s="123"/>
      <c r="B43" s="95"/>
      <c r="C43" s="95"/>
      <c r="D43" s="62"/>
      <c r="E43" s="24"/>
      <c r="F43" s="140"/>
      <c r="G43" s="63"/>
      <c r="H43" s="156"/>
      <c r="I43" s="169"/>
      <c r="J43" s="117"/>
    </row>
    <row r="44" spans="1:10" ht="13.5" customHeight="1" thickBot="1">
      <c r="A44" s="70" t="s">
        <v>59</v>
      </c>
      <c r="B44" s="94">
        <v>758</v>
      </c>
      <c r="C44" s="94">
        <v>75818</v>
      </c>
      <c r="D44" s="118" t="s">
        <v>60</v>
      </c>
      <c r="E44" s="16">
        <v>0</v>
      </c>
      <c r="F44" s="139">
        <v>435600</v>
      </c>
      <c r="G44" s="15">
        <v>435600</v>
      </c>
      <c r="H44" s="155">
        <v>0</v>
      </c>
      <c r="I44" s="167">
        <f>(H44/G44)*100</f>
        <v>0</v>
      </c>
      <c r="J44" s="115"/>
    </row>
    <row r="45" spans="1:10" ht="13.5" customHeight="1" thickBot="1">
      <c r="A45" s="79"/>
      <c r="B45" s="92">
        <v>758</v>
      </c>
      <c r="C45" s="92">
        <v>75818</v>
      </c>
      <c r="D45" s="41" t="s">
        <v>27</v>
      </c>
      <c r="E45" s="34">
        <f>SUM(E44)</f>
        <v>0</v>
      </c>
      <c r="F45" s="116">
        <f>SUM(F44)</f>
        <v>435600</v>
      </c>
      <c r="G45" s="34">
        <f>SUM(G44)</f>
        <v>435600</v>
      </c>
      <c r="H45" s="153">
        <f>SUM(H44)</f>
        <v>0</v>
      </c>
      <c r="I45" s="176">
        <f>(H45/G45)*100</f>
        <v>0</v>
      </c>
      <c r="J45" s="53"/>
    </row>
    <row r="46" spans="1:10" ht="15" customHeight="1">
      <c r="A46" s="77"/>
      <c r="B46" s="99"/>
      <c r="C46" s="99"/>
      <c r="D46" s="14"/>
      <c r="E46" s="24"/>
      <c r="F46" s="144"/>
      <c r="G46" s="26"/>
      <c r="H46" s="160"/>
      <c r="I46" s="172"/>
      <c r="J46" s="19"/>
    </row>
    <row r="47" spans="1:10" ht="26.25">
      <c r="A47" s="70" t="s">
        <v>5</v>
      </c>
      <c r="B47" s="94">
        <v>801</v>
      </c>
      <c r="C47" s="94">
        <v>80101</v>
      </c>
      <c r="D47" s="3" t="s">
        <v>47</v>
      </c>
      <c r="E47" s="15">
        <v>1992000</v>
      </c>
      <c r="F47" s="139">
        <f>720000</f>
        <v>720000</v>
      </c>
      <c r="G47" s="15">
        <v>805500</v>
      </c>
      <c r="H47" s="155">
        <v>358835.2</v>
      </c>
      <c r="I47" s="167">
        <f aca="true" t="shared" si="1" ref="I47:I52">(H47/G47)*100</f>
        <v>44.548131595282435</v>
      </c>
      <c r="J47" s="27"/>
    </row>
    <row r="48" spans="1:10" ht="15">
      <c r="A48" s="70" t="s">
        <v>7</v>
      </c>
      <c r="B48" s="94">
        <v>801</v>
      </c>
      <c r="C48" s="94">
        <v>80101</v>
      </c>
      <c r="D48" s="3" t="s">
        <v>28</v>
      </c>
      <c r="E48" s="15">
        <v>6075800</v>
      </c>
      <c r="F48" s="139">
        <f>5900000</f>
        <v>5900000</v>
      </c>
      <c r="G48" s="15">
        <v>6007800</v>
      </c>
      <c r="H48" s="155">
        <v>5911208.98</v>
      </c>
      <c r="I48" s="167">
        <f t="shared" si="1"/>
        <v>98.39223975498518</v>
      </c>
      <c r="J48" s="27"/>
    </row>
    <row r="49" spans="1:10" ht="15">
      <c r="A49" s="80" t="s">
        <v>9</v>
      </c>
      <c r="B49" s="100">
        <v>801</v>
      </c>
      <c r="C49" s="100">
        <v>80101</v>
      </c>
      <c r="D49" s="52" t="s">
        <v>48</v>
      </c>
      <c r="E49" s="16">
        <v>969217</v>
      </c>
      <c r="F49" s="133">
        <v>307000</v>
      </c>
      <c r="G49" s="31">
        <v>406217</v>
      </c>
      <c r="H49" s="183">
        <v>304630.16</v>
      </c>
      <c r="I49" s="184">
        <f t="shared" si="1"/>
        <v>74.99197719445517</v>
      </c>
      <c r="J49" s="25"/>
    </row>
    <row r="50" spans="1:10" ht="15">
      <c r="A50" s="80" t="s">
        <v>10</v>
      </c>
      <c r="B50" s="189">
        <v>801</v>
      </c>
      <c r="C50" s="100">
        <v>80101</v>
      </c>
      <c r="D50" s="52" t="s">
        <v>77</v>
      </c>
      <c r="E50" s="31">
        <v>10371</v>
      </c>
      <c r="F50" s="133">
        <v>0</v>
      </c>
      <c r="G50" s="31">
        <v>10371</v>
      </c>
      <c r="H50" s="183">
        <v>10370.9</v>
      </c>
      <c r="I50" s="187">
        <f t="shared" si="1"/>
        <v>99.99903577282807</v>
      </c>
      <c r="J50" s="32"/>
    </row>
    <row r="51" spans="1:10" ht="27" thickBot="1">
      <c r="A51" s="74" t="s">
        <v>11</v>
      </c>
      <c r="B51" s="100">
        <v>801</v>
      </c>
      <c r="C51" s="100">
        <v>80101</v>
      </c>
      <c r="D51" s="52" t="s">
        <v>78</v>
      </c>
      <c r="E51" s="31">
        <v>6704</v>
      </c>
      <c r="F51" s="133">
        <v>0</v>
      </c>
      <c r="G51" s="31">
        <v>6704</v>
      </c>
      <c r="H51" s="183">
        <v>6704</v>
      </c>
      <c r="I51" s="184">
        <f t="shared" si="1"/>
        <v>100</v>
      </c>
      <c r="J51" s="56"/>
    </row>
    <row r="52" spans="1:10" ht="13.5" thickBot="1">
      <c r="A52" s="79"/>
      <c r="B52" s="92">
        <v>801</v>
      </c>
      <c r="C52" s="92">
        <v>80101</v>
      </c>
      <c r="D52" s="41" t="s">
        <v>27</v>
      </c>
      <c r="E52" s="34">
        <f>SUM(E47:E51)</f>
        <v>9054092</v>
      </c>
      <c r="F52" s="116">
        <f>SUM(F47:F49)</f>
        <v>6927000</v>
      </c>
      <c r="G52" s="34">
        <f>SUM(G47:G51)</f>
        <v>7236592</v>
      </c>
      <c r="H52" s="153">
        <f>SUM(H47:H51)</f>
        <v>6591749.240000001</v>
      </c>
      <c r="I52" s="176">
        <f t="shared" si="1"/>
        <v>91.08913753877518</v>
      </c>
      <c r="J52" s="34"/>
    </row>
    <row r="53" spans="1:10" ht="15">
      <c r="A53" s="73"/>
      <c r="B53" s="96"/>
      <c r="C53" s="96"/>
      <c r="D53" s="7"/>
      <c r="E53" s="24"/>
      <c r="F53" s="141"/>
      <c r="G53" s="24"/>
      <c r="H53" s="157"/>
      <c r="I53" s="170"/>
      <c r="J53" s="28"/>
    </row>
    <row r="54" spans="1:10" ht="29.25" customHeight="1" thickBot="1">
      <c r="A54" s="75" t="s">
        <v>5</v>
      </c>
      <c r="B54" s="98">
        <v>801</v>
      </c>
      <c r="C54" s="98">
        <v>80104</v>
      </c>
      <c r="D54" s="6" t="s">
        <v>42</v>
      </c>
      <c r="E54" s="16">
        <v>2602000</v>
      </c>
      <c r="F54" s="143">
        <v>648850</v>
      </c>
      <c r="G54" s="16">
        <v>648850</v>
      </c>
      <c r="H54" s="159">
        <v>368533.8</v>
      </c>
      <c r="I54" s="167">
        <f>(H54/G54)*100</f>
        <v>56.79799645526701</v>
      </c>
      <c r="J54" s="25"/>
    </row>
    <row r="55" spans="1:10" ht="15.75" thickBot="1">
      <c r="A55" s="71"/>
      <c r="B55" s="92">
        <v>801</v>
      </c>
      <c r="C55" s="92">
        <v>80104</v>
      </c>
      <c r="D55" s="41" t="s">
        <v>27</v>
      </c>
      <c r="E55" s="34">
        <f>SUM(E54)</f>
        <v>2602000</v>
      </c>
      <c r="F55" s="116">
        <f>SUM(F54:F54)</f>
        <v>648850</v>
      </c>
      <c r="G55" s="34">
        <f>SUM(G54:G54)</f>
        <v>648850</v>
      </c>
      <c r="H55" s="153">
        <f>SUM(H54)</f>
        <v>368533.8</v>
      </c>
      <c r="I55" s="176">
        <f>(H55/G55)*100</f>
        <v>56.79799645526701</v>
      </c>
      <c r="J55" s="34"/>
    </row>
    <row r="56" spans="1:10" ht="30.75" customHeight="1" hidden="1">
      <c r="A56" s="73"/>
      <c r="B56" s="96"/>
      <c r="C56" s="96"/>
      <c r="D56" s="7"/>
      <c r="E56" s="24">
        <v>3105000</v>
      </c>
      <c r="F56" s="141"/>
      <c r="G56" s="24"/>
      <c r="H56" s="157"/>
      <c r="I56" s="170"/>
      <c r="J56" s="28"/>
    </row>
    <row r="57" spans="1:10" ht="15">
      <c r="A57" s="80"/>
      <c r="B57" s="100"/>
      <c r="C57" s="100"/>
      <c r="D57" s="8"/>
      <c r="E57" s="15"/>
      <c r="F57" s="133"/>
      <c r="G57" s="31"/>
      <c r="H57" s="158"/>
      <c r="I57" s="171"/>
      <c r="J57" s="32"/>
    </row>
    <row r="58" spans="1:10" ht="26.25">
      <c r="A58" s="75" t="s">
        <v>5</v>
      </c>
      <c r="B58" s="98">
        <v>801</v>
      </c>
      <c r="C58" s="98">
        <v>80110</v>
      </c>
      <c r="D58" s="6" t="s">
        <v>49</v>
      </c>
      <c r="E58" s="15">
        <v>1613000</v>
      </c>
      <c r="F58" s="143">
        <f>1110000</f>
        <v>1110000</v>
      </c>
      <c r="G58" s="16">
        <f>1110000-157000</f>
        <v>953000</v>
      </c>
      <c r="H58" s="159">
        <v>513693.06</v>
      </c>
      <c r="I58" s="167">
        <f>(H58/G58)*100</f>
        <v>53.90273452256034</v>
      </c>
      <c r="J58" s="25"/>
    </row>
    <row r="59" spans="1:10" ht="15">
      <c r="A59" s="75" t="s">
        <v>7</v>
      </c>
      <c r="B59" s="98">
        <v>801</v>
      </c>
      <c r="C59" s="98">
        <v>80110</v>
      </c>
      <c r="D59" s="6" t="s">
        <v>50</v>
      </c>
      <c r="E59" s="16">
        <v>569500</v>
      </c>
      <c r="F59" s="143">
        <v>140000</v>
      </c>
      <c r="G59" s="16">
        <v>129500</v>
      </c>
      <c r="H59" s="159">
        <v>127668.77</v>
      </c>
      <c r="I59" s="167">
        <f>(H59/G59)*100</f>
        <v>98.58592277992278</v>
      </c>
      <c r="J59" s="25"/>
    </row>
    <row r="60" spans="1:10" ht="27" thickBot="1">
      <c r="A60" s="78" t="s">
        <v>9</v>
      </c>
      <c r="B60" s="101">
        <v>801</v>
      </c>
      <c r="C60" s="101">
        <v>80110</v>
      </c>
      <c r="D60" s="135" t="s">
        <v>70</v>
      </c>
      <c r="E60" s="29">
        <v>234000</v>
      </c>
      <c r="F60" s="145">
        <v>0</v>
      </c>
      <c r="G60" s="29">
        <v>234000</v>
      </c>
      <c r="H60" s="161">
        <v>9760</v>
      </c>
      <c r="I60" s="167">
        <f>(H60/G60)*100</f>
        <v>4.170940170940171</v>
      </c>
      <c r="J60" s="30"/>
    </row>
    <row r="61" spans="1:10" ht="13.5" thickBot="1">
      <c r="A61" s="79"/>
      <c r="B61" s="92">
        <v>801</v>
      </c>
      <c r="C61" s="92">
        <v>80110</v>
      </c>
      <c r="D61" s="41" t="s">
        <v>27</v>
      </c>
      <c r="E61" s="34">
        <f>SUM(E58:E60)</f>
        <v>2416500</v>
      </c>
      <c r="F61" s="116">
        <f>SUM(F58:F60)</f>
        <v>1250000</v>
      </c>
      <c r="G61" s="34">
        <f>SUM(G58:G60)</f>
        <v>1316500</v>
      </c>
      <c r="H61" s="153">
        <f>SUM(H58:H60)</f>
        <v>651121.83</v>
      </c>
      <c r="I61" s="176">
        <f>(H61/G61)*100</f>
        <v>49.4585514622104</v>
      </c>
      <c r="J61" s="42"/>
    </row>
    <row r="62" spans="1:10" ht="15">
      <c r="A62" s="73"/>
      <c r="B62" s="96"/>
      <c r="C62" s="96"/>
      <c r="D62" s="7"/>
      <c r="E62" s="24"/>
      <c r="F62" s="141"/>
      <c r="G62" s="24"/>
      <c r="H62" s="157"/>
      <c r="I62" s="170"/>
      <c r="J62" s="28"/>
    </row>
    <row r="63" spans="1:10" ht="15.75" thickBot="1">
      <c r="A63" s="80" t="s">
        <v>5</v>
      </c>
      <c r="B63" s="100">
        <v>801</v>
      </c>
      <c r="C63" s="100">
        <v>80195</v>
      </c>
      <c r="D63" s="8" t="s">
        <v>20</v>
      </c>
      <c r="E63" s="16">
        <v>650000</v>
      </c>
      <c r="F63" s="133">
        <v>100000</v>
      </c>
      <c r="G63" s="31">
        <v>100000</v>
      </c>
      <c r="H63" s="158">
        <v>97759.44</v>
      </c>
      <c r="I63" s="167">
        <f>(H63/G63)*100</f>
        <v>97.75944</v>
      </c>
      <c r="J63" s="32"/>
    </row>
    <row r="64" spans="1:10" ht="13.5" thickBot="1">
      <c r="A64" s="79"/>
      <c r="B64" s="92">
        <v>801</v>
      </c>
      <c r="C64" s="92">
        <v>80195</v>
      </c>
      <c r="D64" s="41" t="s">
        <v>27</v>
      </c>
      <c r="E64" s="34">
        <f>SUM(E63)</f>
        <v>650000</v>
      </c>
      <c r="F64" s="116">
        <f>SUM(F63)</f>
        <v>100000</v>
      </c>
      <c r="G64" s="34">
        <f>SUM(G63)</f>
        <v>100000</v>
      </c>
      <c r="H64" s="153">
        <f>SUM(H63)</f>
        <v>97759.44</v>
      </c>
      <c r="I64" s="176">
        <f>(H64/G64)*100</f>
        <v>97.75944</v>
      </c>
      <c r="J64" s="42"/>
    </row>
    <row r="65" spans="1:10" ht="15">
      <c r="A65" s="77"/>
      <c r="B65" s="99"/>
      <c r="C65" s="99"/>
      <c r="D65" s="14"/>
      <c r="E65" s="26"/>
      <c r="F65" s="26"/>
      <c r="G65" s="26"/>
      <c r="H65" s="160"/>
      <c r="I65" s="172"/>
      <c r="J65" s="19"/>
    </row>
    <row r="66" spans="1:10" ht="15.75" thickBot="1">
      <c r="A66" s="80" t="s">
        <v>5</v>
      </c>
      <c r="B66" s="100">
        <v>852</v>
      </c>
      <c r="C66" s="100">
        <v>85219</v>
      </c>
      <c r="D66" s="8" t="s">
        <v>21</v>
      </c>
      <c r="E66" s="16">
        <v>46000</v>
      </c>
      <c r="F66" s="133">
        <v>25000</v>
      </c>
      <c r="G66" s="31">
        <v>25000</v>
      </c>
      <c r="H66" s="158">
        <v>25000</v>
      </c>
      <c r="I66" s="167">
        <f>(H66/G66)*100</f>
        <v>100</v>
      </c>
      <c r="J66" s="32"/>
    </row>
    <row r="67" spans="1:10" ht="13.5" thickBot="1">
      <c r="A67" s="79"/>
      <c r="B67" s="92">
        <v>852</v>
      </c>
      <c r="C67" s="92">
        <v>85219</v>
      </c>
      <c r="D67" s="41" t="s">
        <v>27</v>
      </c>
      <c r="E67" s="34">
        <f>SUM(E66)</f>
        <v>46000</v>
      </c>
      <c r="F67" s="116">
        <f>SUM(F66)</f>
        <v>25000</v>
      </c>
      <c r="G67" s="34">
        <f>SUM(G66)</f>
        <v>25000</v>
      </c>
      <c r="H67" s="153">
        <f>SUM(H66)</f>
        <v>25000</v>
      </c>
      <c r="I67" s="176">
        <f>(H67/G67)*100</f>
        <v>100</v>
      </c>
      <c r="J67" s="42"/>
    </row>
    <row r="68" spans="1:10" ht="15">
      <c r="A68" s="80"/>
      <c r="B68" s="100"/>
      <c r="C68" s="100"/>
      <c r="D68" s="8"/>
      <c r="E68" s="24"/>
      <c r="F68" s="133"/>
      <c r="G68" s="31"/>
      <c r="H68" s="158"/>
      <c r="I68" s="171"/>
      <c r="J68" s="32"/>
    </row>
    <row r="69" spans="1:10" ht="13.5" thickBot="1">
      <c r="A69" s="57" t="s">
        <v>5</v>
      </c>
      <c r="B69" s="65">
        <v>852</v>
      </c>
      <c r="C69" s="65">
        <v>85220</v>
      </c>
      <c r="D69" s="4" t="s">
        <v>6</v>
      </c>
      <c r="E69" s="16">
        <v>160000</v>
      </c>
      <c r="F69" s="143">
        <v>160000</v>
      </c>
      <c r="G69" s="16">
        <v>160000</v>
      </c>
      <c r="H69" s="159">
        <v>0</v>
      </c>
      <c r="I69" s="167">
        <f>(H69/G69)*100</f>
        <v>0</v>
      </c>
      <c r="J69" s="18"/>
    </row>
    <row r="70" spans="1:10" ht="13.5" thickBot="1">
      <c r="A70" s="79"/>
      <c r="B70" s="92">
        <v>852</v>
      </c>
      <c r="C70" s="92">
        <v>85220</v>
      </c>
      <c r="D70" s="41" t="s">
        <v>27</v>
      </c>
      <c r="E70" s="34">
        <f>SUM(E69)</f>
        <v>160000</v>
      </c>
      <c r="F70" s="116">
        <f>SUM(F69)</f>
        <v>160000</v>
      </c>
      <c r="G70" s="34">
        <f>SUM(G69)</f>
        <v>160000</v>
      </c>
      <c r="H70" s="153">
        <f>SUM(H69)</f>
        <v>0</v>
      </c>
      <c r="I70" s="176">
        <f>(H70/G70)*100</f>
        <v>0</v>
      </c>
      <c r="J70" s="42"/>
    </row>
    <row r="71" spans="1:10" ht="15">
      <c r="A71" s="69"/>
      <c r="B71" s="93"/>
      <c r="C71" s="93"/>
      <c r="D71" s="12"/>
      <c r="E71" s="26"/>
      <c r="F71" s="146"/>
      <c r="G71" s="20"/>
      <c r="H71" s="162"/>
      <c r="I71" s="173"/>
      <c r="J71" s="19"/>
    </row>
    <row r="72" spans="1:10" ht="13.5" thickBot="1">
      <c r="A72" s="57" t="s">
        <v>5</v>
      </c>
      <c r="B72" s="65">
        <v>853</v>
      </c>
      <c r="C72" s="65">
        <v>85305</v>
      </c>
      <c r="D72" s="4" t="s">
        <v>43</v>
      </c>
      <c r="E72" s="16">
        <v>194000</v>
      </c>
      <c r="F72" s="143">
        <f>89700</f>
        <v>89700</v>
      </c>
      <c r="G72" s="16">
        <v>83700</v>
      </c>
      <c r="H72" s="159">
        <v>77446.06</v>
      </c>
      <c r="I72" s="167">
        <f>(H72/G72)*100</f>
        <v>92.52814814814815</v>
      </c>
      <c r="J72" s="18"/>
    </row>
    <row r="73" spans="1:10" ht="13.5" thickBot="1">
      <c r="A73" s="81"/>
      <c r="B73" s="92">
        <v>853</v>
      </c>
      <c r="C73" s="92">
        <v>85305</v>
      </c>
      <c r="D73" s="46" t="s">
        <v>27</v>
      </c>
      <c r="E73" s="34">
        <f>SUM(E72)</f>
        <v>194000</v>
      </c>
      <c r="F73" s="116">
        <f>SUM(F72)</f>
        <v>89700</v>
      </c>
      <c r="G73" s="34">
        <f>SUM(G72)</f>
        <v>83700</v>
      </c>
      <c r="H73" s="153">
        <f>SUM(H72)</f>
        <v>77446.06</v>
      </c>
      <c r="I73" s="176">
        <f>(H73/G73)*100</f>
        <v>92.52814814814815</v>
      </c>
      <c r="J73" s="42"/>
    </row>
    <row r="74" spans="1:10" ht="15">
      <c r="A74" s="69"/>
      <c r="B74" s="93"/>
      <c r="C74" s="93"/>
      <c r="D74" s="12"/>
      <c r="E74" s="26"/>
      <c r="F74" s="146"/>
      <c r="G74" s="20"/>
      <c r="H74" s="162"/>
      <c r="I74" s="188"/>
      <c r="J74" s="19"/>
    </row>
    <row r="75" spans="1:10" ht="12.75">
      <c r="A75" s="57" t="s">
        <v>5</v>
      </c>
      <c r="B75" s="65">
        <v>900</v>
      </c>
      <c r="C75" s="65">
        <v>90001</v>
      </c>
      <c r="D75" s="4" t="s">
        <v>53</v>
      </c>
      <c r="E75" s="16">
        <v>118748000</v>
      </c>
      <c r="F75" s="143">
        <v>32564600</v>
      </c>
      <c r="G75" s="16">
        <v>32564600</v>
      </c>
      <c r="H75" s="186">
        <v>14750314.91</v>
      </c>
      <c r="I75" s="184">
        <f>(H75/G75)*100</f>
        <v>45.29555072072127</v>
      </c>
      <c r="J75" s="18"/>
    </row>
    <row r="76" spans="1:10" ht="26.25" thickBot="1">
      <c r="A76" s="122" t="s">
        <v>7</v>
      </c>
      <c r="B76" s="119">
        <v>900</v>
      </c>
      <c r="C76" s="119">
        <v>90001</v>
      </c>
      <c r="D76" s="185" t="s">
        <v>79</v>
      </c>
      <c r="E76" s="31">
        <v>200000</v>
      </c>
      <c r="F76" s="133">
        <v>0</v>
      </c>
      <c r="G76" s="31">
        <v>200000</v>
      </c>
      <c r="H76" s="183">
        <v>200000</v>
      </c>
      <c r="I76" s="184">
        <f>(H76/G76)*100</f>
        <v>100</v>
      </c>
      <c r="J76" s="121"/>
    </row>
    <row r="77" spans="1:10" ht="13.5" thickBot="1">
      <c r="A77" s="81"/>
      <c r="B77" s="92">
        <v>900</v>
      </c>
      <c r="C77" s="92">
        <v>90001</v>
      </c>
      <c r="D77" s="46" t="s">
        <v>27</v>
      </c>
      <c r="E77" s="34">
        <f>SUM(E75:E76)</f>
        <v>118948000</v>
      </c>
      <c r="F77" s="116">
        <f>SUM(F75:F76)</f>
        <v>32564600</v>
      </c>
      <c r="G77" s="34">
        <f>SUM(G75:G76)</f>
        <v>32764600</v>
      </c>
      <c r="H77" s="153">
        <f>SUM(H75:H76)</f>
        <v>14950314.91</v>
      </c>
      <c r="I77" s="176">
        <f>(H77/G77)*100</f>
        <v>45.629474829541635</v>
      </c>
      <c r="J77" s="34"/>
    </row>
    <row r="78" spans="1:10" ht="15">
      <c r="A78" s="82"/>
      <c r="B78" s="93"/>
      <c r="C78" s="93"/>
      <c r="D78" s="66"/>
      <c r="E78" s="24"/>
      <c r="F78" s="147"/>
      <c r="G78" s="67"/>
      <c r="H78" s="163"/>
      <c r="I78" s="174"/>
      <c r="J78" s="19"/>
    </row>
    <row r="79" spans="1:10" ht="12.75">
      <c r="A79" s="83" t="s">
        <v>5</v>
      </c>
      <c r="B79" s="98">
        <v>900</v>
      </c>
      <c r="C79" s="98">
        <v>90002</v>
      </c>
      <c r="D79" s="6" t="s">
        <v>44</v>
      </c>
      <c r="E79" s="15">
        <v>4736000</v>
      </c>
      <c r="F79" s="143">
        <v>671000</v>
      </c>
      <c r="G79" s="16">
        <v>671000</v>
      </c>
      <c r="H79" s="159">
        <v>670999</v>
      </c>
      <c r="I79" s="167">
        <f>(H79/G79)*100</f>
        <v>99.99985096870343</v>
      </c>
      <c r="J79" s="16"/>
    </row>
    <row r="80" spans="1:10" ht="13.5" thickBot="1">
      <c r="A80" s="78" t="s">
        <v>7</v>
      </c>
      <c r="B80" s="101">
        <v>900</v>
      </c>
      <c r="C80" s="101">
        <v>90002</v>
      </c>
      <c r="D80" s="54" t="s">
        <v>45</v>
      </c>
      <c r="E80" s="16">
        <v>40000</v>
      </c>
      <c r="F80" s="145">
        <v>40000</v>
      </c>
      <c r="G80" s="29">
        <v>0</v>
      </c>
      <c r="H80" s="161">
        <v>0</v>
      </c>
      <c r="I80" s="167">
        <v>0</v>
      </c>
      <c r="J80" s="29"/>
    </row>
    <row r="81" spans="1:10" ht="13.5" thickBot="1">
      <c r="A81" s="84"/>
      <c r="B81" s="102">
        <v>900</v>
      </c>
      <c r="C81" s="102">
        <v>90002</v>
      </c>
      <c r="D81" s="47" t="s">
        <v>27</v>
      </c>
      <c r="E81" s="34">
        <f>SUM(E79:E80)</f>
        <v>4776000</v>
      </c>
      <c r="F81" s="136">
        <f>SUM(F79:F80)</f>
        <v>711000</v>
      </c>
      <c r="G81" s="44">
        <f>SUM(G79:G80)</f>
        <v>671000</v>
      </c>
      <c r="H81" s="164">
        <f>SUM(H79:H80)</f>
        <v>670999</v>
      </c>
      <c r="I81" s="176">
        <f>(H81/G81)*100</f>
        <v>99.99985096870343</v>
      </c>
      <c r="J81" s="44"/>
    </row>
    <row r="82" spans="1:10" ht="15">
      <c r="A82" s="85"/>
      <c r="B82" s="93"/>
      <c r="C82" s="93"/>
      <c r="D82" s="12"/>
      <c r="E82" s="26"/>
      <c r="F82" s="146"/>
      <c r="G82" s="20"/>
      <c r="H82" s="162"/>
      <c r="I82" s="173"/>
      <c r="J82" s="19"/>
    </row>
    <row r="83" spans="1:10" ht="37.5" customHeight="1" thickBot="1">
      <c r="A83" s="86" t="s">
        <v>5</v>
      </c>
      <c r="B83" s="97">
        <v>900</v>
      </c>
      <c r="C83" s="97">
        <v>90004</v>
      </c>
      <c r="D83" s="11" t="s">
        <v>22</v>
      </c>
      <c r="E83" s="29">
        <v>3035000</v>
      </c>
      <c r="F83" s="142">
        <f>638000+5860</f>
        <v>643860</v>
      </c>
      <c r="G83" s="22">
        <f>638000+5860</f>
        <v>643860</v>
      </c>
      <c r="H83" s="165">
        <v>112031.56</v>
      </c>
      <c r="I83" s="167">
        <f>(H83/G83)*100</f>
        <v>17.39998757493865</v>
      </c>
      <c r="J83" s="106" t="s">
        <v>52</v>
      </c>
    </row>
    <row r="84" spans="1:10" ht="13.5" thickBot="1">
      <c r="A84" s="87"/>
      <c r="B84" s="92">
        <v>900</v>
      </c>
      <c r="C84" s="92">
        <v>90004</v>
      </c>
      <c r="D84" s="48" t="s">
        <v>27</v>
      </c>
      <c r="E84" s="34">
        <f>SUM(E83)</f>
        <v>3035000</v>
      </c>
      <c r="F84" s="116">
        <f>SUM(F83)</f>
        <v>643860</v>
      </c>
      <c r="G84" s="34">
        <f>SUM(G83)</f>
        <v>643860</v>
      </c>
      <c r="H84" s="153">
        <f>SUM(H83)</f>
        <v>112031.56</v>
      </c>
      <c r="I84" s="176">
        <f>(H84/G84)*100</f>
        <v>17.39998757493865</v>
      </c>
      <c r="J84" s="42"/>
    </row>
    <row r="85" spans="1:10" ht="12.75">
      <c r="A85" s="88"/>
      <c r="B85" s="103"/>
      <c r="C85" s="103"/>
      <c r="D85" s="5"/>
      <c r="E85" s="24"/>
      <c r="F85" s="141"/>
      <c r="G85" s="24"/>
      <c r="H85" s="157"/>
      <c r="I85" s="170"/>
      <c r="J85" s="23"/>
    </row>
    <row r="86" spans="1:10" ht="38.25">
      <c r="A86" s="68" t="s">
        <v>5</v>
      </c>
      <c r="B86" s="90">
        <v>900</v>
      </c>
      <c r="C86" s="90">
        <v>90015</v>
      </c>
      <c r="D86" s="2" t="s">
        <v>46</v>
      </c>
      <c r="E86" s="15">
        <v>737000</v>
      </c>
      <c r="F86" s="139">
        <v>80000</v>
      </c>
      <c r="G86" s="15">
        <v>80000</v>
      </c>
      <c r="H86" s="155">
        <v>67392.81</v>
      </c>
      <c r="I86" s="167">
        <f>(H86/G86)*100</f>
        <v>84.2410125</v>
      </c>
      <c r="J86" s="17"/>
    </row>
    <row r="87" spans="1:10" ht="13.5" thickBot="1">
      <c r="A87" s="122" t="s">
        <v>7</v>
      </c>
      <c r="B87" s="119">
        <v>900</v>
      </c>
      <c r="C87" s="119">
        <v>90015</v>
      </c>
      <c r="D87" s="120" t="s">
        <v>61</v>
      </c>
      <c r="E87" s="16">
        <f>22000+43000</f>
        <v>65000</v>
      </c>
      <c r="F87" s="133">
        <f>22000</f>
        <v>22000</v>
      </c>
      <c r="G87" s="31">
        <f>22000+43000</f>
        <v>65000</v>
      </c>
      <c r="H87" s="158">
        <v>24790.96</v>
      </c>
      <c r="I87" s="167">
        <f>(H87/G87)*100</f>
        <v>38.139938461538456</v>
      </c>
      <c r="J87" s="121"/>
    </row>
    <row r="88" spans="1:10" ht="13.5" thickBot="1">
      <c r="A88" s="87"/>
      <c r="B88" s="92">
        <v>900</v>
      </c>
      <c r="C88" s="92">
        <v>90015</v>
      </c>
      <c r="D88" s="41" t="s">
        <v>27</v>
      </c>
      <c r="E88" s="34">
        <f>SUM(E86:E87)</f>
        <v>802000</v>
      </c>
      <c r="F88" s="116">
        <f>SUM(F86,F87)</f>
        <v>102000</v>
      </c>
      <c r="G88" s="34">
        <f>SUM(G86,G87)</f>
        <v>145000</v>
      </c>
      <c r="H88" s="153">
        <f>SUM(H86:H87)</f>
        <v>92183.76999999999</v>
      </c>
      <c r="I88" s="176">
        <f>(H88/G88)*100</f>
        <v>63.57501379310344</v>
      </c>
      <c r="J88" s="42"/>
    </row>
    <row r="89" spans="1:10" ht="12.75">
      <c r="A89" s="88"/>
      <c r="B89" s="103"/>
      <c r="C89" s="103"/>
      <c r="D89" s="5"/>
      <c r="E89" s="24"/>
      <c r="F89" s="141"/>
      <c r="G89" s="24"/>
      <c r="H89" s="157"/>
      <c r="I89" s="170"/>
      <c r="J89" s="23"/>
    </row>
    <row r="90" spans="1:10" ht="13.5" thickBot="1">
      <c r="A90" s="57" t="s">
        <v>5</v>
      </c>
      <c r="B90" s="65">
        <v>921</v>
      </c>
      <c r="C90" s="65">
        <v>92109</v>
      </c>
      <c r="D90" s="4" t="s">
        <v>23</v>
      </c>
      <c r="E90" s="16">
        <v>55000</v>
      </c>
      <c r="F90" s="143">
        <v>55000</v>
      </c>
      <c r="G90" s="16">
        <v>55000</v>
      </c>
      <c r="H90" s="159">
        <v>0</v>
      </c>
      <c r="I90" s="167">
        <f>(H90/G90)*100</f>
        <v>0</v>
      </c>
      <c r="J90" s="18"/>
    </row>
    <row r="91" spans="1:10" ht="13.5" thickBot="1">
      <c r="A91" s="87"/>
      <c r="B91" s="92">
        <v>921</v>
      </c>
      <c r="C91" s="92">
        <v>92109</v>
      </c>
      <c r="D91" s="41" t="s">
        <v>27</v>
      </c>
      <c r="E91" s="34">
        <f>SUM(E90)</f>
        <v>55000</v>
      </c>
      <c r="F91" s="116">
        <f>SUM(F90)</f>
        <v>55000</v>
      </c>
      <c r="G91" s="34">
        <f>SUM(G90)</f>
        <v>55000</v>
      </c>
      <c r="H91" s="153">
        <f>SUM(H90)</f>
        <v>0</v>
      </c>
      <c r="I91" s="176">
        <f>(H91/G91)*100</f>
        <v>0</v>
      </c>
      <c r="J91" s="42"/>
    </row>
    <row r="92" spans="1:10" ht="12.75">
      <c r="A92" s="82"/>
      <c r="B92" s="104"/>
      <c r="C92" s="104"/>
      <c r="D92" s="59"/>
      <c r="E92" s="24"/>
      <c r="F92" s="144"/>
      <c r="G92" s="26"/>
      <c r="H92" s="160"/>
      <c r="I92" s="172"/>
      <c r="J92" s="21"/>
    </row>
    <row r="93" spans="1:10" ht="13.5" thickBot="1">
      <c r="A93" s="89" t="s">
        <v>5</v>
      </c>
      <c r="B93" s="105">
        <v>921</v>
      </c>
      <c r="C93" s="105">
        <v>92116</v>
      </c>
      <c r="D93" s="13" t="s">
        <v>24</v>
      </c>
      <c r="E93" s="16">
        <f>35000+14000</f>
        <v>49000</v>
      </c>
      <c r="F93" s="143">
        <v>35000</v>
      </c>
      <c r="G93" s="16">
        <v>35000</v>
      </c>
      <c r="H93" s="159">
        <v>0</v>
      </c>
      <c r="I93" s="167">
        <f>(H93/G93)*100</f>
        <v>0</v>
      </c>
      <c r="J93" s="33"/>
    </row>
    <row r="94" spans="1:10" ht="13.5" thickBot="1">
      <c r="A94" s="87"/>
      <c r="B94" s="92">
        <v>921</v>
      </c>
      <c r="C94" s="92">
        <v>92116</v>
      </c>
      <c r="D94" s="41" t="s">
        <v>27</v>
      </c>
      <c r="E94" s="34">
        <f>SUM(E93)</f>
        <v>49000</v>
      </c>
      <c r="F94" s="116">
        <f>SUM(F93)</f>
        <v>35000</v>
      </c>
      <c r="G94" s="34">
        <f>SUM(G93)</f>
        <v>35000</v>
      </c>
      <c r="H94" s="153">
        <f>SUM(H93)</f>
        <v>0</v>
      </c>
      <c r="I94" s="176">
        <f>(H94/G94)*100</f>
        <v>0</v>
      </c>
      <c r="J94" s="42"/>
    </row>
    <row r="95" spans="1:10" ht="12.75">
      <c r="A95" s="88"/>
      <c r="B95" s="103"/>
      <c r="C95" s="103"/>
      <c r="D95" s="5"/>
      <c r="E95" s="24"/>
      <c r="F95" s="141"/>
      <c r="G95" s="24"/>
      <c r="H95" s="157"/>
      <c r="I95" s="170"/>
      <c r="J95" s="23"/>
    </row>
    <row r="96" spans="1:10" ht="13.5" thickBot="1">
      <c r="A96" s="57" t="s">
        <v>5</v>
      </c>
      <c r="B96" s="65">
        <v>921</v>
      </c>
      <c r="C96" s="65">
        <v>92120</v>
      </c>
      <c r="D96" s="4" t="s">
        <v>54</v>
      </c>
      <c r="E96" s="16">
        <v>162000</v>
      </c>
      <c r="F96" s="143">
        <f>12032+37300</f>
        <v>49332</v>
      </c>
      <c r="G96" s="16">
        <f>12032+37300</f>
        <v>49332</v>
      </c>
      <c r="H96" s="159">
        <v>49300</v>
      </c>
      <c r="I96" s="167">
        <f>(H96/G96)*100</f>
        <v>99.93513338198329</v>
      </c>
      <c r="J96" s="18"/>
    </row>
    <row r="97" spans="1:10" ht="13.5" thickBot="1">
      <c r="A97" s="87"/>
      <c r="B97" s="92">
        <f>SUM(B96)</f>
        <v>921</v>
      </c>
      <c r="C97" s="92">
        <f>SUM(C96)</f>
        <v>92120</v>
      </c>
      <c r="D97" s="41" t="s">
        <v>27</v>
      </c>
      <c r="E97" s="34">
        <f>SUM(E96)</f>
        <v>162000</v>
      </c>
      <c r="F97" s="116">
        <f>SUM(F96)</f>
        <v>49332</v>
      </c>
      <c r="G97" s="34">
        <f>SUM(G96)</f>
        <v>49332</v>
      </c>
      <c r="H97" s="153">
        <f>SUM(H96)</f>
        <v>49300</v>
      </c>
      <c r="I97" s="176">
        <f>(H97/G97)*100</f>
        <v>99.93513338198329</v>
      </c>
      <c r="J97" s="42"/>
    </row>
    <row r="98" spans="1:10" ht="12.75">
      <c r="A98" s="88"/>
      <c r="B98" s="103"/>
      <c r="C98" s="103"/>
      <c r="D98" s="5"/>
      <c r="E98" s="24"/>
      <c r="F98" s="141"/>
      <c r="G98" s="24"/>
      <c r="H98" s="157"/>
      <c r="I98" s="170"/>
      <c r="J98" s="23"/>
    </row>
    <row r="99" spans="1:10" ht="13.5" thickBot="1">
      <c r="A99" s="68" t="s">
        <v>5</v>
      </c>
      <c r="B99" s="90">
        <v>926</v>
      </c>
      <c r="C99" s="90">
        <v>92695</v>
      </c>
      <c r="D99" s="1" t="s">
        <v>25</v>
      </c>
      <c r="E99" s="16">
        <v>7342000</v>
      </c>
      <c r="F99" s="139">
        <f>320000</f>
        <v>320000</v>
      </c>
      <c r="G99" s="15">
        <f>320000+21600</f>
        <v>341600</v>
      </c>
      <c r="H99" s="155">
        <v>0</v>
      </c>
      <c r="I99" s="167">
        <f>(H99/G99)*100</f>
        <v>0</v>
      </c>
      <c r="J99" s="17"/>
    </row>
    <row r="100" spans="1:10" ht="13.5" thickBot="1">
      <c r="A100" s="84"/>
      <c r="B100" s="102">
        <v>926</v>
      </c>
      <c r="C100" s="102">
        <v>92695</v>
      </c>
      <c r="D100" s="43" t="s">
        <v>27</v>
      </c>
      <c r="E100" s="34">
        <f>SUM(E99)</f>
        <v>7342000</v>
      </c>
      <c r="F100" s="136">
        <f>SUM(F99:F99)</f>
        <v>320000</v>
      </c>
      <c r="G100" s="44">
        <f>SUM(G99:G99)</f>
        <v>341600</v>
      </c>
      <c r="H100" s="166">
        <f>SUM(H99)</f>
        <v>0</v>
      </c>
      <c r="I100" s="176">
        <f>(H100/G100)*100</f>
        <v>0</v>
      </c>
      <c r="J100" s="45"/>
    </row>
    <row r="101" spans="1:10" ht="13.5" thickBot="1">
      <c r="A101" s="36"/>
      <c r="B101" s="36"/>
      <c r="C101" s="36"/>
      <c r="D101" s="36"/>
      <c r="E101" s="24"/>
      <c r="F101" s="133"/>
      <c r="G101" s="31"/>
      <c r="H101" s="158"/>
      <c r="I101" s="171"/>
      <c r="J101" s="35"/>
    </row>
    <row r="102" spans="1:10" ht="17.25" thickBot="1" thickTop="1">
      <c r="A102" s="39" t="s">
        <v>29</v>
      </c>
      <c r="B102" s="37"/>
      <c r="C102" s="37"/>
      <c r="D102" s="37"/>
      <c r="E102" s="38">
        <f>E100+E97+E94+E91+E88+E84+E81+E77+E73+E70+E67+E64+E61+E55+E52+E45+E42+E39+E36+E30+E24+E21</f>
        <v>179737342</v>
      </c>
      <c r="F102" s="38">
        <f>F100+F97+F94+F91+F88+F84+F81+F77+F73+F70+F67+F64+F61+F55+F52+F45+F42+F39+F36+F30+F24+F21</f>
        <v>56258842</v>
      </c>
      <c r="G102" s="38">
        <f>G100+G97+G94+G91+G88+G84+G81+G77+G73+G70+G67+G64+G61+G55+G52+G45+G42+G39+G36+G30+G24+G21</f>
        <v>55343544</v>
      </c>
      <c r="H102" s="181">
        <f>H100+H97+H94+H91+H88+H84+H81+H77+H73+H70+H67+H64+H61+H55+H52+H45+H42+H39+H36+H30+H24+H21</f>
        <v>30337179.210000005</v>
      </c>
      <c r="I102" s="175">
        <f>(H102/G102)*100</f>
        <v>54.816112264151364</v>
      </c>
      <c r="J102" s="40"/>
    </row>
    <row r="103" spans="1:10" ht="13.5" thickTop="1">
      <c r="A103" s="9"/>
      <c r="B103" s="9"/>
      <c r="C103" s="9"/>
      <c r="D103" s="9"/>
      <c r="E103" s="9"/>
      <c r="F103" s="10"/>
      <c r="G103" s="10"/>
      <c r="H103" s="10"/>
      <c r="I103" s="10"/>
      <c r="J103" s="9"/>
    </row>
    <row r="104" spans="1:10" ht="12.75">
      <c r="A104" s="9"/>
      <c r="B104" s="9"/>
      <c r="C104" s="9"/>
      <c r="D104" s="9"/>
      <c r="E104" s="9"/>
      <c r="F104" s="10"/>
      <c r="G104" s="10"/>
      <c r="H104" s="10"/>
      <c r="I104" s="10"/>
      <c r="J104" s="9"/>
    </row>
    <row r="105" spans="1:10" ht="12.75">
      <c r="A105" s="9"/>
      <c r="B105" s="9"/>
      <c r="C105" s="9"/>
      <c r="D105" s="9"/>
      <c r="E105" s="9"/>
      <c r="F105" s="10"/>
      <c r="G105" s="10"/>
      <c r="H105" s="10"/>
      <c r="I105" s="10"/>
      <c r="J105" s="9"/>
    </row>
    <row r="106" spans="1:10" ht="12.75">
      <c r="A106" s="9"/>
      <c r="B106" s="9"/>
      <c r="C106" s="9"/>
      <c r="D106" s="9"/>
      <c r="E106" s="9"/>
      <c r="F106" s="9"/>
      <c r="G106" s="9"/>
      <c r="H106" s="9"/>
      <c r="I106" s="9"/>
      <c r="J106" s="9"/>
    </row>
    <row r="107" spans="1:10" ht="12.75">
      <c r="A107" s="9"/>
      <c r="B107" s="9"/>
      <c r="C107" s="9"/>
      <c r="D107" s="9"/>
      <c r="E107" s="9"/>
      <c r="F107" s="9"/>
      <c r="G107" s="9"/>
      <c r="H107" s="9"/>
      <c r="I107" s="9"/>
      <c r="J107" s="9"/>
    </row>
    <row r="108" spans="1:10" ht="12.75">
      <c r="A108" s="9"/>
      <c r="B108" s="9"/>
      <c r="C108" s="9"/>
      <c r="D108" s="9"/>
      <c r="E108" s="9"/>
      <c r="F108" s="9"/>
      <c r="G108" s="9"/>
      <c r="H108" s="9"/>
      <c r="I108" s="9"/>
      <c r="J108" s="9"/>
    </row>
  </sheetData>
  <mergeCells count="12">
    <mergeCell ref="A5:J5"/>
    <mergeCell ref="A6:A7"/>
    <mergeCell ref="J6:J7"/>
    <mergeCell ref="D6:D7"/>
    <mergeCell ref="C6:C7"/>
    <mergeCell ref="B6:B7"/>
    <mergeCell ref="E1:J1"/>
    <mergeCell ref="F4:J4"/>
    <mergeCell ref="F3:J3"/>
    <mergeCell ref="A2:D2"/>
    <mergeCell ref="A3:D3"/>
    <mergeCell ref="E2:J2"/>
  </mergeCells>
  <printOptions/>
  <pageMargins left="1.1811023622047245" right="0.984251968503937" top="1.3779527559055118" bottom="0.7874015748031497" header="0.5118110236220472" footer="0.5118110236220472"/>
  <pageSetup horizontalDpi="600" verticalDpi="600" orientation="landscape" paperSize="9" scale="77" r:id="rId3"/>
  <rowBreaks count="2" manualBreakCount="2">
    <brk id="30" max="255" man="1"/>
    <brk id="64" max="9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Teresa Korzydło</dc:creator>
  <cp:keywords/>
  <dc:description/>
  <cp:lastModifiedBy>Gosia Fronckiewicz</cp:lastModifiedBy>
  <cp:lastPrinted>2007-04-13T06:38:59Z</cp:lastPrinted>
  <dcterms:created xsi:type="dcterms:W3CDTF">2005-04-14T11:36:10Z</dcterms:created>
  <dcterms:modified xsi:type="dcterms:W3CDTF">2007-04-13T06:40:26Z</dcterms:modified>
  <cp:category/>
  <cp:version/>
  <cp:contentType/>
  <cp:contentStatus/>
</cp:coreProperties>
</file>